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597" activeTab="1"/>
  </bookViews>
  <sheets>
    <sheet name="2021 рік" sheetId="1" r:id="rId1"/>
    <sheet name="розшифровка" sheetId="2" r:id="rId2"/>
    <sheet name="2022 рік" sheetId="3" r:id="rId3"/>
    <sheet name="паспорт" sheetId="4" r:id="rId4"/>
    <sheet name="чисельність" sheetId="5" r:id="rId5"/>
  </sheets>
  <externalReferences>
    <externalReference r:id="rId8"/>
    <externalReference r:id="rId9"/>
  </externalReferences>
  <definedNames>
    <definedName name="_xlnm.Print_Titles" localSheetId="1">'розшифровка'!$2:$2</definedName>
  </definedNames>
  <calcPr fullCalcOnLoad="1" refMode="R1C1"/>
</workbook>
</file>

<file path=xl/sharedStrings.xml><?xml version="1.0" encoding="utf-8"?>
<sst xmlns="http://schemas.openxmlformats.org/spreadsheetml/2006/main" count="239" uniqueCount="155">
  <si>
    <t>од вим</t>
  </si>
  <si>
    <t>шт.</t>
  </si>
  <si>
    <t>к-сть</t>
  </si>
  <si>
    <t>грн.</t>
  </si>
  <si>
    <t>літр</t>
  </si>
  <si>
    <t>м куб</t>
  </si>
  <si>
    <t>КЕКВ 1133</t>
  </si>
  <si>
    <t>діто-дні</t>
  </si>
  <si>
    <t>грн</t>
  </si>
  <si>
    <t>діти</t>
  </si>
  <si>
    <t>ціна</t>
  </si>
  <si>
    <t>кВтгод</t>
  </si>
  <si>
    <t>зміни</t>
  </si>
  <si>
    <t>Всього</t>
  </si>
  <si>
    <t>КЕКВ 2120 Нарахування на заробітну плату</t>
  </si>
  <si>
    <t>КЕКВ 2111 Заробітна плата</t>
  </si>
  <si>
    <t>КЕКВ 2210</t>
  </si>
  <si>
    <t>КЕКВ 2240</t>
  </si>
  <si>
    <t>КЕКВ 2272</t>
  </si>
  <si>
    <t>КЕКВ 2273</t>
  </si>
  <si>
    <t>КЕКВ 2274</t>
  </si>
  <si>
    <t>КЕКВ 2275</t>
  </si>
  <si>
    <t>КЕКВ 3142 Реконструкція</t>
  </si>
  <si>
    <t>КЕКВ 3132 Капітальний ремонт</t>
  </si>
  <si>
    <t>КЕКВ 3122 Будівництво</t>
  </si>
  <si>
    <t>КЕКВ 3110 Придбання</t>
  </si>
  <si>
    <t>КЕКВ 2250</t>
  </si>
  <si>
    <t>Всього:</t>
  </si>
  <si>
    <t>КЕКВ 2271</t>
  </si>
  <si>
    <t>КЕКВ 2730</t>
  </si>
  <si>
    <t>місцевий бюджет</t>
  </si>
  <si>
    <t>гКал</t>
  </si>
  <si>
    <t>КЕКВ 2800 Інші поточні видатки</t>
  </si>
  <si>
    <t>освітня субвенція</t>
  </si>
  <si>
    <t>КЕКВ 2282 Окремі заходи по реалізації державних програм</t>
  </si>
  <si>
    <t>Цвітоський ліцей</t>
  </si>
  <si>
    <t>М/Б + дотація</t>
  </si>
  <si>
    <t>Д/Б,  О/Б</t>
  </si>
  <si>
    <r>
      <t xml:space="preserve">ООП </t>
    </r>
    <r>
      <rPr>
        <sz val="9"/>
        <rFont val="Arial Cyr"/>
        <family val="0"/>
      </rPr>
      <t>(інклюзія)</t>
    </r>
  </si>
  <si>
    <t>КПК 011 1200</t>
  </si>
  <si>
    <t>КПК 011 1031</t>
  </si>
  <si>
    <t>КПК 011 1021</t>
  </si>
  <si>
    <t>(зведений по всіх КПК)</t>
  </si>
  <si>
    <t xml:space="preserve">КЕКВ </t>
  </si>
  <si>
    <t>Доходи</t>
  </si>
  <si>
    <t>Цвітоха</t>
  </si>
  <si>
    <t>Надійшло коштів</t>
  </si>
  <si>
    <t xml:space="preserve">До загального фонду </t>
  </si>
  <si>
    <t>До спеціального фонду</t>
  </si>
  <si>
    <t>Власні надходження, отримані як плата за послуги</t>
  </si>
  <si>
    <t>в т.ч:  послуги</t>
  </si>
  <si>
    <t xml:space="preserve">       від господарської діяльності</t>
  </si>
  <si>
    <t xml:space="preserve">       від оренди майна</t>
  </si>
  <si>
    <t xml:space="preserve">       від реалізації майна</t>
  </si>
  <si>
    <t>залишок на початок року</t>
  </si>
  <si>
    <t>Власні надходження, отримані за іншими джерелами</t>
  </si>
  <si>
    <t>в т.ч благодійні внески, гранти та дарунки</t>
  </si>
  <si>
    <t>Інші надходження спеціального фонду (капітальні видатки)</t>
  </si>
  <si>
    <t xml:space="preserve">Видатки </t>
  </si>
  <si>
    <t>Видаткова частина по загальному фонду</t>
  </si>
  <si>
    <t>а саме:</t>
  </si>
  <si>
    <t>оплата праці</t>
  </si>
  <si>
    <t>нарахування на заробітну плату</t>
  </si>
  <si>
    <t>прибання предметів, матеріалів, обладнання та інвентарю</t>
  </si>
  <si>
    <t>в т ч</t>
  </si>
  <si>
    <t>класні журнали</t>
  </si>
  <si>
    <t>атестити та свідоцтва</t>
  </si>
  <si>
    <t>підписка періодичних видань</t>
  </si>
  <si>
    <t>канцтовари та папір</t>
  </si>
  <si>
    <t>запасні частини</t>
  </si>
  <si>
    <t>посуд</t>
  </si>
  <si>
    <t>миючі та дезинфікуючі засобт</t>
  </si>
  <si>
    <t>господжарські товари та матеріали для ремонту</t>
  </si>
  <si>
    <t>м'який інвентар</t>
  </si>
  <si>
    <t>меблі</t>
  </si>
  <si>
    <t>спортивний інвентар</t>
  </si>
  <si>
    <t xml:space="preserve">паливно-мастильні матеріали </t>
  </si>
  <si>
    <t>печатка</t>
  </si>
  <si>
    <t>придбання продуктів харчування</t>
  </si>
  <si>
    <t>оплата послуг (крім комунальних)</t>
  </si>
  <si>
    <t>оплата видатків на відрядження</t>
  </si>
  <si>
    <t>оплата комунальних послуг та енергоносіїв</t>
  </si>
  <si>
    <t>оплата навчання у сфері цивільного захисту</t>
  </si>
  <si>
    <t>трансферти населенню</t>
  </si>
  <si>
    <t>Інші поточні видатки</t>
  </si>
  <si>
    <t>Видаткова частина по спеціальному фонду</t>
  </si>
  <si>
    <t>видатки по власних надходженнях, отриманим як плата за послуги</t>
  </si>
  <si>
    <t>-</t>
  </si>
  <si>
    <t>придбання предметів довгострокового користування</t>
  </si>
  <si>
    <t>будівництво інших об'єктів (майданчик зі шттучним покриттям)</t>
  </si>
  <si>
    <t>капітальний ремонт інших об'єктів</t>
  </si>
  <si>
    <t>реконструкція та реставрація інших об'єктів</t>
  </si>
  <si>
    <t>перевірка</t>
  </si>
  <si>
    <t>Розділ 3</t>
  </si>
  <si>
    <t>3.1.</t>
  </si>
  <si>
    <t>Код місцевого бюджету (11 цифр)</t>
  </si>
  <si>
    <t>3.2.</t>
  </si>
  <si>
    <t>3.2.1.</t>
  </si>
  <si>
    <t>у тому числі за різними типами бюджету та інших надходжень, грн.</t>
  </si>
  <si>
    <t>Державний бюджет</t>
  </si>
  <si>
    <t>Місцевий бюджет</t>
  </si>
  <si>
    <t>Інші надходження</t>
  </si>
  <si>
    <t>3.3.</t>
  </si>
  <si>
    <t>3.3.1.</t>
  </si>
  <si>
    <t>у тому числі поточні видатки (КЕКВ 2000), грн. (в комірках КЕКВ за котрими не було видатків ставити "0"</t>
  </si>
  <si>
    <t>Оплата праці і нарахування на заробітну плату</t>
  </si>
  <si>
    <t>КЕКВ 2111</t>
  </si>
  <si>
    <t>КЕКВ 2120</t>
  </si>
  <si>
    <t>Оплата комунальних послуг та енергоносіїв</t>
  </si>
  <si>
    <t>КЕКВ 2230</t>
  </si>
  <si>
    <t>КЕКВ 2282</t>
  </si>
  <si>
    <t>КЕКВ 2800</t>
  </si>
  <si>
    <t>3.4.</t>
  </si>
  <si>
    <t xml:space="preserve">придбання обладнання і предметів </t>
  </si>
  <si>
    <t>КЕКВ 3110</t>
  </si>
  <si>
    <t>капітальне будівництво</t>
  </si>
  <si>
    <t>КЕКВ 3122</t>
  </si>
  <si>
    <t>реконструкція та реставрація</t>
  </si>
  <si>
    <t>КЕКВ 3142</t>
  </si>
  <si>
    <t>інші капітальні видатки</t>
  </si>
  <si>
    <t>КЕКВ 3132</t>
  </si>
  <si>
    <t>Загальна кількість</t>
  </si>
  <si>
    <t>із низ:</t>
  </si>
  <si>
    <t>непедагогічних</t>
  </si>
  <si>
    <t>педагогічних</t>
  </si>
  <si>
    <t>з педагогічних:</t>
  </si>
  <si>
    <t>вчителі</t>
  </si>
  <si>
    <t>вихователі</t>
  </si>
  <si>
    <t>керівні посади</t>
  </si>
  <si>
    <t>інші (всі віднесені до педпрацівників)</t>
  </si>
  <si>
    <t>3.5.</t>
  </si>
  <si>
    <t>Інші видатки спеціального фонду</t>
  </si>
  <si>
    <t>інші кошти</t>
  </si>
  <si>
    <t>ЗЗСО</t>
  </si>
  <si>
    <t>ДНЗ</t>
  </si>
  <si>
    <t>станом на 01.01.2022 року</t>
  </si>
  <si>
    <t>звіт 2021 рік</t>
  </si>
  <si>
    <t>план 2022 рік</t>
  </si>
  <si>
    <t>Загальний обсяг видатків на заклад/обєкт за 2021 рік та план на 2022 рік, грн</t>
  </si>
  <si>
    <t>за 2021 рік</t>
  </si>
  <si>
    <t>плант на 2022 рік</t>
  </si>
  <si>
    <t>Загальний обсяг поточних видатків (КЕКВ 2000) на об'єкт за 2021 рік та план на 2022 рік, грн</t>
  </si>
  <si>
    <t>Загальний обсяг капітальних видатків (КЕКВ 3000) на об'єкт за 2021 рік, грн.</t>
  </si>
  <si>
    <t>Кошторис Цвітоського ліцею на 2022 рік</t>
  </si>
  <si>
    <t>Період: 2021 рік</t>
  </si>
  <si>
    <t>НУШ</t>
  </si>
  <si>
    <t>електротовари та інше обладнання</t>
  </si>
  <si>
    <t>обладнання для інклюзивної освіти</t>
  </si>
  <si>
    <t>комплект обладнання для кабінету математики</t>
  </si>
  <si>
    <t>комплект обладнання для кабінету географії</t>
  </si>
  <si>
    <t>Розрахунок по КЕКВ на 2022 рік</t>
  </si>
  <si>
    <t>КПК 011 1210</t>
  </si>
  <si>
    <t>Цвітоського ліцею</t>
  </si>
  <si>
    <t>КПК 011 1061  Залишки ОС</t>
  </si>
  <si>
    <t>СПЕЦРАХУНОК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</si>
</sst>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0_ ;[Red]\-0.00\ 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u val="single"/>
      <sz val="13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11"/>
      <color indexed="8"/>
      <name val="Calibri"/>
      <family val="2"/>
    </font>
    <font>
      <u val="single"/>
      <sz val="8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1" fillId="5" borderId="0" xfId="0" applyNumberFormat="1" applyFont="1" applyFill="1" applyAlignment="1">
      <alignment/>
    </xf>
    <xf numFmtId="1" fontId="0" fillId="5" borderId="0" xfId="0" applyNumberFormat="1" applyFill="1" applyAlignment="1">
      <alignment/>
    </xf>
    <xf numFmtId="0" fontId="5" fillId="32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6" fillId="4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3" fillId="5" borderId="0" xfId="0" applyFont="1" applyFill="1" applyAlignment="1">
      <alignment horizontal="left" wrapText="1"/>
    </xf>
    <xf numFmtId="0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2" fontId="5" fillId="0" borderId="0" xfId="0" applyNumberFormat="1" applyFont="1" applyFill="1" applyAlignment="1">
      <alignment/>
    </xf>
    <xf numFmtId="0" fontId="1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10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0" borderId="0" xfId="0" applyAlignment="1">
      <alignment horizontal="left" indent="2"/>
    </xf>
    <xf numFmtId="0" fontId="0" fillId="10" borderId="0" xfId="0" applyFill="1" applyAlignment="1">
      <alignment horizontal="center"/>
    </xf>
    <xf numFmtId="0" fontId="20" fillId="10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wrapText="1"/>
    </xf>
    <xf numFmtId="0" fontId="0" fillId="0" borderId="0" xfId="0" applyAlignment="1">
      <alignment horizontal="left" wrapText="1" indent="2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2"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/>
    </xf>
    <xf numFmtId="4" fontId="18" fillId="0" borderId="0" xfId="0" applyNumberFormat="1" applyFont="1" applyAlignment="1">
      <alignment wrapText="1"/>
    </xf>
    <xf numFmtId="4" fontId="7" fillId="10" borderId="0" xfId="0" applyNumberFormat="1" applyFont="1" applyFill="1" applyAlignment="1">
      <alignment/>
    </xf>
    <xf numFmtId="4" fontId="7" fillId="35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4" fontId="0" fillId="10" borderId="0" xfId="0" applyNumberFormat="1" applyFill="1" applyAlignment="1">
      <alignment/>
    </xf>
    <xf numFmtId="4" fontId="7" fillId="33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0" fillId="36" borderId="0" xfId="0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 wrapText="1"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 horizontal="left" wrapText="1"/>
    </xf>
    <xf numFmtId="0" fontId="5" fillId="36" borderId="0" xfId="0" applyFont="1" applyFill="1" applyAlignment="1">
      <alignment/>
    </xf>
    <xf numFmtId="2" fontId="5" fillId="36" borderId="0" xfId="0" applyNumberFormat="1" applyFont="1" applyFill="1" applyAlignment="1">
      <alignment/>
    </xf>
    <xf numFmtId="0" fontId="5" fillId="36" borderId="0" xfId="0" applyFont="1" applyFill="1" applyAlignment="1">
      <alignment horizontal="left" wrapText="1"/>
    </xf>
    <xf numFmtId="3" fontId="6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 wrapText="1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-2020\&#1056;&#1086;&#1079;&#1096;&#1080;&#1092;&#1088;%20&#1050;&#1045;&#1050;&#1042;%20&#1087;&#1086;%20&#1047;&#1054;&#1064;%202020%2010.12.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-2022\&#1056;&#1086;&#1079;&#1096;&#1080;&#1092;&#1088;%20&#1047;&#1047;&#1057;&#1054;%20&#1087;&#1086;&#1095;&#1072;&#1090;&#1082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уків"/>
      <sheetName val="Миньківці"/>
      <sheetName val="Улашанівка"/>
      <sheetName val="Хоровець"/>
      <sheetName val="Цвітоха"/>
      <sheetName val="Губельці"/>
      <sheetName val="Іванівка"/>
      <sheetName val="Перемишель"/>
      <sheetName val="ЗВЕДЕНА"/>
      <sheetName val="до звіту шкіл"/>
      <sheetName val="Лист1"/>
      <sheetName val="спец р"/>
      <sheetName val="Залишки ОС"/>
      <sheetName val="ООП по ЗЗСО"/>
      <sheetName val="НУШ по ЗЗСО"/>
      <sheetName val="Зведена по ЗЗСО"/>
      <sheetName val="на 1 учня"/>
      <sheetName val="Зміцнення МТБ"/>
      <sheetName val="Програми"/>
      <sheetName val="на підписку"/>
    </sheetNames>
    <sheetDataSet>
      <sheetData sheetId="4">
        <row r="405">
          <cell r="AO405">
            <v>0</v>
          </cell>
        </row>
        <row r="441">
          <cell r="AO4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уків"/>
      <sheetName val="Миньківці"/>
      <sheetName val="Улашанівка"/>
      <sheetName val="Хоровець"/>
      <sheetName val="Цвітоха"/>
      <sheetName val="Губельці"/>
      <sheetName val="Іванівка"/>
      <sheetName val="Перемишель"/>
      <sheetName val="ЗВЕДЕНА"/>
      <sheetName val="Зведена по ЗЗСО"/>
      <sheetName val="на 1 учня план"/>
      <sheetName val="на 1 учня касові"/>
      <sheetName val="НУШ по ЗЗСО"/>
      <sheetName val="до звіту шкіл"/>
      <sheetName val="спец р"/>
      <sheetName val="Залишки ОС"/>
      <sheetName val="Програми"/>
      <sheetName val="КПК 1200 по ЗЗСО"/>
    </sheetNames>
    <sheetDataSet>
      <sheetData sheetId="0">
        <row r="4">
          <cell r="B4" t="str">
            <v>Зарплата пед працівників</v>
          </cell>
        </row>
        <row r="5">
          <cell r="B5" t="str">
            <v>Інклюзія</v>
          </cell>
        </row>
        <row r="6">
          <cell r="B6" t="str">
            <v>Додатково осв субвенція квітень</v>
          </cell>
        </row>
        <row r="7">
          <cell r="B7" t="str">
            <v>Зарплата тех працівників</v>
          </cell>
        </row>
        <row r="8">
          <cell r="B8" t="str">
            <v>Зарплата ДНЗ</v>
          </cell>
        </row>
        <row r="9">
          <cell r="B9" t="str">
            <v>Інклюзія  КПК 011 1210  (ДОДАТКОВО)</v>
          </cell>
        </row>
        <row r="12">
          <cell r="B12" t="str">
            <v>Нарахування на зарплату пед працівників</v>
          </cell>
        </row>
        <row r="13">
          <cell r="B13" t="str">
            <v>Нарахування на інклюзію</v>
          </cell>
        </row>
        <row r="14">
          <cell r="B14" t="str">
            <v>Нарахування на додаткову осв субв</v>
          </cell>
        </row>
        <row r="15">
          <cell r="B15" t="str">
            <v>Нарахування на зарплату тех працівників</v>
          </cell>
        </row>
        <row r="16">
          <cell r="B16" t="str">
            <v>Нарахування на зарплату ДНЗ</v>
          </cell>
        </row>
        <row r="17">
          <cell r="B17" t="str">
            <v>Нарахування на інклюзію   КПК 011 1210 </v>
          </cell>
        </row>
        <row r="21">
          <cell r="B21" t="str">
            <v>Класні журнали</v>
          </cell>
        </row>
        <row r="22">
          <cell r="B22" t="str">
            <v>Книги, меню</v>
          </cell>
        </row>
        <row r="23">
          <cell r="B23" t="str">
            <v>Атестити, свідоцтва</v>
          </cell>
        </row>
        <row r="24">
          <cell r="B24" t="str">
            <v>Підписка</v>
          </cell>
        </row>
        <row r="25">
          <cell r="B25" t="str">
            <v>Канцтовари</v>
          </cell>
        </row>
        <row r="26">
          <cell r="B26" t="str">
            <v>папір</v>
          </cell>
          <cell r="C26" t="str">
            <v>шт.</v>
          </cell>
        </row>
        <row r="27">
          <cell r="B27" t="str">
            <v>книги канцелярські</v>
          </cell>
          <cell r="C27" t="str">
            <v>шт.</v>
          </cell>
        </row>
        <row r="28">
          <cell r="C28" t="str">
            <v>шт.</v>
          </cell>
        </row>
        <row r="29">
          <cell r="C29" t="str">
            <v>шт.</v>
          </cell>
        </row>
        <row r="30">
          <cell r="C30" t="str">
            <v>шт.</v>
          </cell>
        </row>
        <row r="31">
          <cell r="C31" t="str">
            <v>шт.</v>
          </cell>
        </row>
        <row r="32">
          <cell r="C32" t="str">
            <v>кг.</v>
          </cell>
        </row>
        <row r="33">
          <cell r="C33" t="str">
            <v>шт.</v>
          </cell>
        </row>
        <row r="34">
          <cell r="C34" t="str">
            <v>шт.</v>
          </cell>
        </row>
        <row r="35">
          <cell r="C35" t="str">
            <v>шт.</v>
          </cell>
        </row>
        <row r="36">
          <cell r="C36" t="str">
            <v>шт.</v>
          </cell>
        </row>
        <row r="37">
          <cell r="C37" t="str">
            <v>шт.</v>
          </cell>
        </row>
        <row r="38">
          <cell r="C38" t="str">
            <v>шт.</v>
          </cell>
        </row>
        <row r="39">
          <cell r="C39" t="str">
            <v>шт.</v>
          </cell>
        </row>
        <row r="40">
          <cell r="C40" t="str">
            <v>шт.</v>
          </cell>
        </row>
        <row r="41">
          <cell r="C41" t="str">
            <v>шт.</v>
          </cell>
        </row>
        <row r="42">
          <cell r="C42" t="str">
            <v>шт.</v>
          </cell>
        </row>
        <row r="43">
          <cell r="C43" t="str">
            <v>шт.</v>
          </cell>
        </row>
        <row r="44">
          <cell r="B44" t="str">
            <v>Запчастини</v>
          </cell>
        </row>
        <row r="45">
          <cell r="B45" t="str">
            <v>шини</v>
          </cell>
          <cell r="C45" t="str">
            <v>шт.</v>
          </cell>
        </row>
        <row r="46">
          <cell r="B46" t="str">
            <v>ремені</v>
          </cell>
          <cell r="C46" t="str">
            <v>шт.</v>
          </cell>
        </row>
        <row r="47">
          <cell r="B47" t="str">
            <v>колодки</v>
          </cell>
          <cell r="C47" t="str">
            <v>шт.</v>
          </cell>
        </row>
        <row r="48">
          <cell r="B48" t="str">
            <v>рульові наконечники поперечної тяги</v>
          </cell>
          <cell r="C48" t="str">
            <v>шт.</v>
          </cell>
        </row>
        <row r="49">
          <cell r="B49" t="str">
            <v>пєчка в салон</v>
          </cell>
          <cell r="C49" t="str">
            <v>шт.</v>
          </cell>
        </row>
        <row r="50">
          <cell r="B50" t="str">
            <v>фільтри паливні</v>
          </cell>
          <cell r="C50" t="str">
            <v>шт.</v>
          </cell>
        </row>
        <row r="51">
          <cell r="B51" t="str">
            <v>хрестовина</v>
          </cell>
          <cell r="C51" t="str">
            <v>шт.</v>
          </cell>
        </row>
        <row r="52">
          <cell r="B52" t="str">
            <v>ресорні втулки, пальці</v>
          </cell>
          <cell r="C52" t="str">
            <v>шт.</v>
          </cell>
        </row>
        <row r="53">
          <cell r="B53" t="str">
            <v>ресори</v>
          </cell>
          <cell r="C53" t="str">
            <v>шт.</v>
          </cell>
        </row>
        <row r="54">
          <cell r="B54" t="str">
            <v>ремкомплект</v>
          </cell>
          <cell r="C54" t="str">
            <v>шт.</v>
          </cell>
        </row>
        <row r="55">
          <cell r="B55" t="str">
            <v>бендекс стартера</v>
          </cell>
          <cell r="C55" t="str">
            <v>шт.</v>
          </cell>
        </row>
        <row r="56">
          <cell r="B56" t="str">
            <v>гідропідсилювач керма</v>
          </cell>
          <cell r="C56" t="str">
            <v>шт.</v>
          </cell>
        </row>
        <row r="57">
          <cell r="B57" t="str">
            <v>наконечник попередньої тяги</v>
          </cell>
          <cell r="C57" t="str">
            <v>шт.</v>
          </cell>
        </row>
        <row r="58">
          <cell r="B58" t="str">
            <v>тяга продольна</v>
          </cell>
          <cell r="C58" t="str">
            <v>шт.</v>
          </cell>
        </row>
        <row r="59">
          <cell r="C59" t="str">
            <v>шт.</v>
          </cell>
        </row>
        <row r="60">
          <cell r="C60" t="str">
            <v>шт.</v>
          </cell>
        </row>
        <row r="61">
          <cell r="C61" t="str">
            <v>шт.</v>
          </cell>
        </row>
        <row r="62">
          <cell r="C62" t="str">
            <v>шт.</v>
          </cell>
        </row>
        <row r="63">
          <cell r="C63" t="str">
            <v>шт.</v>
          </cell>
        </row>
        <row r="64">
          <cell r="C64" t="str">
            <v>шт.</v>
          </cell>
        </row>
        <row r="65">
          <cell r="C65" t="str">
            <v>шт.</v>
          </cell>
        </row>
        <row r="66">
          <cell r="C66" t="str">
            <v>шт.</v>
          </cell>
        </row>
        <row r="67">
          <cell r="C67" t="str">
            <v>шт.</v>
          </cell>
        </row>
        <row r="68">
          <cell r="C68" t="str">
            <v>шт.</v>
          </cell>
        </row>
        <row r="69">
          <cell r="C69" t="str">
            <v>шт.</v>
          </cell>
        </row>
        <row r="70">
          <cell r="C70" t="str">
            <v>шт.</v>
          </cell>
        </row>
        <row r="71">
          <cell r="C71" t="str">
            <v>шт.</v>
          </cell>
        </row>
        <row r="72">
          <cell r="C72" t="str">
            <v>шт.</v>
          </cell>
        </row>
        <row r="73">
          <cell r="C73" t="str">
            <v>шт.</v>
          </cell>
        </row>
        <row r="74">
          <cell r="C74" t="str">
            <v>шт.</v>
          </cell>
        </row>
        <row r="75">
          <cell r="C75" t="str">
            <v>шт.</v>
          </cell>
        </row>
        <row r="76">
          <cell r="C76" t="str">
            <v>шт.</v>
          </cell>
        </row>
        <row r="77">
          <cell r="C77" t="str">
            <v>шт.</v>
          </cell>
        </row>
        <row r="78">
          <cell r="B78" t="str">
            <v>літол</v>
          </cell>
          <cell r="C78" t="str">
            <v>шт.</v>
          </cell>
        </row>
        <row r="79">
          <cell r="B79" t="str">
            <v>тосол</v>
          </cell>
          <cell r="C79" t="str">
            <v>шт.</v>
          </cell>
        </row>
        <row r="80">
          <cell r="B80" t="str">
            <v>Посуд</v>
          </cell>
        </row>
        <row r="81">
          <cell r="B81" t="str">
            <v>дошка розділочна</v>
          </cell>
        </row>
        <row r="82">
          <cell r="B82" t="str">
            <v>каструля</v>
          </cell>
        </row>
        <row r="83">
          <cell r="B83" t="str">
            <v>миска нержавіюча</v>
          </cell>
        </row>
        <row r="84">
          <cell r="B84" t="str">
            <v>черпак</v>
          </cell>
        </row>
        <row r="85">
          <cell r="B85" t="str">
            <v>тарілка</v>
          </cell>
        </row>
        <row r="86">
          <cell r="B86" t="str">
            <v>кувшин для чаю</v>
          </cell>
        </row>
        <row r="87">
          <cell r="B87" t="str">
            <v>тертка</v>
          </cell>
        </row>
        <row r="88">
          <cell r="B88" t="str">
            <v>вилки, ложки</v>
          </cell>
        </row>
        <row r="89">
          <cell r="B89" t="str">
            <v>ножі</v>
          </cell>
        </row>
        <row r="90">
          <cell r="B90" t="str">
            <v>сковорода</v>
          </cell>
        </row>
        <row r="91">
          <cell r="B91" t="str">
            <v>чашки</v>
          </cell>
        </row>
        <row r="96">
          <cell r="B96" t="str">
            <v>Миючі дезинфікуючі засоби</v>
          </cell>
        </row>
        <row r="97">
          <cell r="B97" t="str">
            <v>мило рідке</v>
          </cell>
          <cell r="C97" t="str">
            <v>банок </v>
          </cell>
        </row>
        <row r="98">
          <cell r="B98" t="str">
            <v>миюче</v>
          </cell>
          <cell r="C98" t="str">
            <v>шт.</v>
          </cell>
        </row>
        <row r="99">
          <cell r="B99" t="str">
            <v>чистяще</v>
          </cell>
          <cell r="C99" t="str">
            <v>шт.</v>
          </cell>
        </row>
        <row r="100">
          <cell r="B100" t="str">
            <v>білизна</v>
          </cell>
          <cell r="C100" t="str">
            <v>л</v>
          </cell>
        </row>
        <row r="101">
          <cell r="B101" t="str">
            <v>пральний порошок</v>
          </cell>
          <cell r="C101" t="str">
            <v>кг.</v>
          </cell>
        </row>
        <row r="102">
          <cell r="B102" t="str">
            <v>бланідас</v>
          </cell>
          <cell r="C102" t="str">
            <v>кг.</v>
          </cell>
        </row>
        <row r="110">
          <cell r="B110" t="str">
            <v>Госптовари</v>
          </cell>
        </row>
        <row r="111">
          <cell r="B111" t="str">
            <v>замки різні</v>
          </cell>
          <cell r="C111" t="str">
            <v>шт.</v>
          </cell>
        </row>
        <row r="112">
          <cell r="B112" t="str">
            <v>віники</v>
          </cell>
          <cell r="C112" t="str">
            <v>шт.</v>
          </cell>
        </row>
        <row r="113">
          <cell r="B113" t="str">
            <v>електроди</v>
          </cell>
          <cell r="C113" t="str">
            <v>шт.</v>
          </cell>
        </row>
        <row r="114">
          <cell r="B114" t="str">
            <v>вапно хлорне</v>
          </cell>
          <cell r="C114" t="str">
            <v>кг.</v>
          </cell>
        </row>
        <row r="115">
          <cell r="B115" t="str">
            <v>відра прості</v>
          </cell>
          <cell r="C115" t="str">
            <v>шт.</v>
          </cell>
        </row>
        <row r="116">
          <cell r="B116" t="str">
            <v>пила циркулярна</v>
          </cell>
          <cell r="C116" t="str">
            <v>шт.</v>
          </cell>
        </row>
        <row r="117">
          <cell r="B117" t="str">
            <v>електроди</v>
          </cell>
          <cell r="C117" t="str">
            <v>кг.</v>
          </cell>
        </row>
        <row r="118">
          <cell r="B118" t="str">
            <v>конфорки до електроплит</v>
          </cell>
          <cell r="C118" t="str">
            <v>шт.</v>
          </cell>
        </row>
        <row r="119">
          <cell r="B119" t="str">
            <v>інвентар у майстерні</v>
          </cell>
          <cell r="C119" t="str">
            <v>шт.</v>
          </cell>
        </row>
        <row r="120">
          <cell r="B120" t="str">
            <v>редукці</v>
          </cell>
          <cell r="C120" t="str">
            <v>шт.</v>
          </cell>
        </row>
        <row r="121">
          <cell r="B121" t="str">
            <v>фільтр води</v>
          </cell>
          <cell r="C121" t="str">
            <v>шт.</v>
          </cell>
        </row>
        <row r="122">
          <cell r="B122" t="str">
            <v>круг наждачний</v>
          </cell>
          <cell r="C122" t="str">
            <v>шт.</v>
          </cell>
        </row>
        <row r="123">
          <cell r="B123" t="str">
            <v>защита тримера (до коси)</v>
          </cell>
          <cell r="C123" t="str">
            <v>шт.</v>
          </cell>
        </row>
        <row r="124">
          <cell r="B124" t="str">
            <v>мийка                   (бак до станції )</v>
          </cell>
          <cell r="C124" t="str">
            <v>шт.</v>
          </cell>
        </row>
        <row r="125">
          <cell r="B125" t="str">
            <v>круг наждачний</v>
          </cell>
          <cell r="C125" t="str">
            <v>шт.</v>
          </cell>
        </row>
        <row r="126">
          <cell r="B126" t="str">
            <v>диферинційні вимикачі</v>
          </cell>
          <cell r="C126" t="str">
            <v>шт.</v>
          </cell>
        </row>
        <row r="127">
          <cell r="B127" t="str">
            <v>вага</v>
          </cell>
          <cell r="C127" t="str">
            <v>шт.</v>
          </cell>
        </row>
        <row r="128">
          <cell r="B128" t="str">
            <v>тачка   </v>
          </cell>
          <cell r="C128" t="str">
            <v>шт.</v>
          </cell>
        </row>
        <row r="129">
          <cell r="B129" t="str">
            <v>лічильник газовий</v>
          </cell>
          <cell r="C129" t="str">
            <v>шт.</v>
          </cell>
        </row>
        <row r="130">
          <cell r="B130" t="str">
            <v>модем (до газового лічильника)</v>
          </cell>
          <cell r="C130" t="str">
            <v>шт.</v>
          </cell>
        </row>
        <row r="131">
          <cell r="B131" t="str">
            <v>датчик імпульсу</v>
          </cell>
          <cell r="C131" t="str">
            <v>шт.</v>
          </cell>
        </row>
        <row r="132">
          <cell r="B132" t="str">
            <v>доводчик до дверей</v>
          </cell>
          <cell r="C132" t="str">
            <v>шт.</v>
          </cell>
        </row>
        <row r="133">
          <cell r="B133" t="str">
            <v>лопати, граблі</v>
          </cell>
          <cell r="C133" t="str">
            <v>шт.</v>
          </cell>
        </row>
        <row r="134">
          <cell r="B134" t="str">
            <v>лічильник для води</v>
          </cell>
          <cell r="C134" t="str">
            <v>шт.</v>
          </cell>
        </row>
        <row r="135">
          <cell r="B135" t="str">
            <v>стрємянка</v>
          </cell>
          <cell r="C135" t="str">
            <v>шт.</v>
          </cell>
        </row>
        <row r="136">
          <cell r="B136" t="str">
            <v>бензопила</v>
          </cell>
          <cell r="C136" t="str">
            <v>шт.</v>
          </cell>
        </row>
        <row r="137">
          <cell r="B137" t="str">
            <v>станки </v>
          </cell>
          <cell r="C137" t="str">
            <v>шт.</v>
          </cell>
        </row>
        <row r="138">
          <cell r="B138" t="str">
            <v>вогнегасники</v>
          </cell>
          <cell r="C138" t="str">
            <v>шт.</v>
          </cell>
        </row>
        <row r="139">
          <cell r="C139" t="str">
            <v>шт.</v>
          </cell>
        </row>
        <row r="140">
          <cell r="C140" t="str">
            <v>шт.</v>
          </cell>
        </row>
        <row r="141">
          <cell r="C141" t="str">
            <v>шт.</v>
          </cell>
        </row>
        <row r="142">
          <cell r="C142" t="str">
            <v>шт.</v>
          </cell>
        </row>
        <row r="143">
          <cell r="C143" t="str">
            <v>шт.</v>
          </cell>
        </row>
        <row r="144">
          <cell r="B144" t="str">
            <v>Матеріали для ремонту</v>
          </cell>
        </row>
        <row r="146">
          <cell r="B146" t="str">
            <v>вапно   </v>
          </cell>
          <cell r="C146" t="str">
            <v>кг.</v>
          </cell>
        </row>
        <row r="147">
          <cell r="B147" t="str">
            <v>фарба, розчинник</v>
          </cell>
          <cell r="C147" t="str">
            <v>банок </v>
          </cell>
        </row>
        <row r="148">
          <cell r="B148" t="str">
            <v>фарба емульсія</v>
          </cell>
          <cell r="C148" t="str">
            <v>відро</v>
          </cell>
        </row>
        <row r="149">
          <cell r="B149" t="str">
            <v>цемент</v>
          </cell>
          <cell r="C149" t="str">
            <v>кг.</v>
          </cell>
        </row>
        <row r="150">
          <cell r="B150" t="str">
            <v>щітки, валіки</v>
          </cell>
          <cell r="C150" t="str">
            <v>шт.</v>
          </cell>
        </row>
        <row r="151">
          <cell r="B151" t="str">
            <v>шпаклівка</v>
          </cell>
          <cell r="C151" t="str">
            <v>кг.</v>
          </cell>
        </row>
        <row r="152">
          <cell r="B152" t="str">
            <v>грунтовка</v>
          </cell>
          <cell r="C152" t="str">
            <v>літр</v>
          </cell>
        </row>
        <row r="153">
          <cell r="B153" t="str">
            <v>цвяхи</v>
          </cell>
          <cell r="C153" t="str">
            <v>кг.</v>
          </cell>
        </row>
        <row r="154">
          <cell r="B154" t="str">
            <v>крани до умивальників</v>
          </cell>
          <cell r="C154" t="str">
            <v>шт.</v>
          </cell>
        </row>
        <row r="155">
          <cell r="B155" t="str">
            <v>дошка обрізна</v>
          </cell>
          <cell r="C155" t="str">
            <v>м куб</v>
          </cell>
        </row>
        <row r="193">
          <cell r="B193" t="str">
            <v>М'який інвентар   </v>
          </cell>
        </row>
        <row r="194">
          <cell r="B194" t="str">
            <v>рушник</v>
          </cell>
          <cell r="C194" t="str">
            <v>шт.</v>
          </cell>
        </row>
        <row r="195">
          <cell r="B195" t="str">
            <v>одіяла</v>
          </cell>
          <cell r="C195" t="str">
            <v>шт.</v>
          </cell>
        </row>
        <row r="196">
          <cell r="B196" t="str">
            <v>халати</v>
          </cell>
          <cell r="C196" t="str">
            <v>шт.</v>
          </cell>
        </row>
        <row r="197">
          <cell r="B197" t="str">
            <v>доріжка</v>
          </cell>
          <cell r="C197" t="str">
            <v>шт.</v>
          </cell>
        </row>
        <row r="198">
          <cell r="B198" t="str">
            <v>комплект постільний</v>
          </cell>
          <cell r="C198" t="str">
            <v>шт.</v>
          </cell>
        </row>
        <row r="199">
          <cell r="B199" t="str">
            <v>матраци</v>
          </cell>
          <cell r="C199" t="str">
            <v>шт.</v>
          </cell>
        </row>
        <row r="200">
          <cell r="B200" t="str">
            <v>рушник</v>
          </cell>
          <cell r="C200" t="str">
            <v>шт.</v>
          </cell>
        </row>
        <row r="201">
          <cell r="B201" t="str">
            <v>покривала</v>
          </cell>
          <cell r="C201" t="str">
            <v>шт.</v>
          </cell>
        </row>
        <row r="202">
          <cell r="B202" t="str">
            <v>наматрасник</v>
          </cell>
        </row>
        <row r="203">
          <cell r="B203" t="str">
            <v>Таблиці </v>
          </cell>
        </row>
        <row r="204">
          <cell r="B204" t="str">
            <v>Меблі</v>
          </cell>
        </row>
        <row r="205">
          <cell r="B205" t="str">
            <v>стіл учнівський одномісний</v>
          </cell>
          <cell r="C205" t="str">
            <v>шт.</v>
          </cell>
        </row>
        <row r="206">
          <cell r="B206" t="str">
            <v>стілець учнівський</v>
          </cell>
          <cell r="C206" t="str">
            <v>шт.</v>
          </cell>
        </row>
        <row r="207">
          <cell r="B207" t="str">
            <v>кришки до парт</v>
          </cell>
          <cell r="C207" t="str">
            <v>шт.</v>
          </cell>
        </row>
        <row r="208">
          <cell r="B208" t="str">
            <v>дошка класна</v>
          </cell>
          <cell r="C208" t="str">
            <v>шт.</v>
          </cell>
        </row>
        <row r="209">
          <cell r="C209" t="str">
            <v>шт.</v>
          </cell>
        </row>
        <row r="210">
          <cell r="C210" t="str">
            <v>шт.</v>
          </cell>
        </row>
        <row r="211">
          <cell r="C211" t="str">
            <v>шт.</v>
          </cell>
        </row>
        <row r="212">
          <cell r="C212" t="str">
            <v>шт.</v>
          </cell>
        </row>
        <row r="213">
          <cell r="C213" t="str">
            <v>шт.</v>
          </cell>
        </row>
        <row r="214">
          <cell r="C214" t="str">
            <v>шт.</v>
          </cell>
        </row>
        <row r="215">
          <cell r="C215" t="str">
            <v>шт.</v>
          </cell>
        </row>
        <row r="216">
          <cell r="C216" t="str">
            <v>шт.</v>
          </cell>
        </row>
        <row r="217">
          <cell r="C217" t="str">
            <v>шт.</v>
          </cell>
        </row>
        <row r="218">
          <cell r="C218" t="str">
            <v>шт.</v>
          </cell>
        </row>
        <row r="219">
          <cell r="C219" t="str">
            <v>шт.</v>
          </cell>
        </row>
        <row r="220">
          <cell r="C220" t="str">
            <v>шт.</v>
          </cell>
        </row>
        <row r="221">
          <cell r="B221" t="str">
            <v>Іграшки</v>
          </cell>
        </row>
        <row r="222">
          <cell r="B222" t="str">
            <v>Спортінвентар</v>
          </cell>
        </row>
        <row r="223">
          <cell r="B223" t="str">
            <v>м'ячі</v>
          </cell>
          <cell r="C223" t="str">
            <v>шт.</v>
          </cell>
        </row>
        <row r="224">
          <cell r="B224" t="str">
            <v>шашки, шахмати</v>
          </cell>
          <cell r="C224" t="str">
            <v>шт.</v>
          </cell>
        </row>
        <row r="225">
          <cell r="B225" t="str">
            <v>скакалки</v>
          </cell>
          <cell r="C225" t="str">
            <v>шт.</v>
          </cell>
        </row>
        <row r="226">
          <cell r="B226" t="str">
            <v>ракетки тенісні</v>
          </cell>
          <cell r="C226" t="str">
            <v>шт.</v>
          </cell>
        </row>
        <row r="227">
          <cell r="B227" t="str">
            <v>сітка тенісна</v>
          </cell>
          <cell r="C227" t="str">
            <v>шт.</v>
          </cell>
        </row>
        <row r="228">
          <cell r="B228" t="str">
            <v>тенісні шарики</v>
          </cell>
          <cell r="C228" t="str">
            <v>шт.</v>
          </cell>
        </row>
        <row r="229">
          <cell r="B229" t="str">
            <v>м'яч для великого тенісу</v>
          </cell>
          <cell r="C229" t="str">
            <v>шт.</v>
          </cell>
        </row>
        <row r="230">
          <cell r="B230" t="str">
            <v>бадмінтон</v>
          </cell>
          <cell r="C230" t="str">
            <v>шт.</v>
          </cell>
        </row>
        <row r="231">
          <cell r="B231" t="str">
            <v>сітка волейбольна, футбольна</v>
          </cell>
          <cell r="C231" t="str">
            <v>шт.</v>
          </cell>
        </row>
        <row r="232">
          <cell r="B232" t="str">
            <v>гімнастичний килимок</v>
          </cell>
          <cell r="C232" t="str">
            <v>шт.</v>
          </cell>
        </row>
        <row r="233">
          <cell r="B233" t="str">
            <v>м'який модульний конструктор</v>
          </cell>
          <cell r="C233" t="str">
            <v>шт.</v>
          </cell>
        </row>
        <row r="234">
          <cell r="B234" t="str">
            <v>гвинтівка пневматична</v>
          </cell>
          <cell r="C234" t="str">
            <v>шт.</v>
          </cell>
        </row>
        <row r="235">
          <cell r="B235" t="str">
            <v>стійка для волейболу</v>
          </cell>
        </row>
        <row r="236">
          <cell r="C236" t="str">
            <v>шт.</v>
          </cell>
        </row>
        <row r="237">
          <cell r="B237" t="str">
            <v>Електротовари</v>
          </cell>
        </row>
        <row r="238">
          <cell r="B238" t="str">
            <v>енергозберігаючі лампи</v>
          </cell>
          <cell r="C238" t="str">
            <v>шт.</v>
          </cell>
        </row>
        <row r="239">
          <cell r="B239" t="str">
            <v>стартери до світильників</v>
          </cell>
          <cell r="C239" t="str">
            <v>шт.</v>
          </cell>
        </row>
        <row r="240">
          <cell r="B240" t="str">
            <v>світильники</v>
          </cell>
          <cell r="C240" t="str">
            <v>шт.</v>
          </cell>
        </row>
        <row r="241">
          <cell r="B241" t="str">
            <v>електролампочки</v>
          </cell>
          <cell r="C241" t="str">
            <v>шт.</v>
          </cell>
        </row>
        <row r="242">
          <cell r="B242" t="str">
            <v>лампи люмінісцентні</v>
          </cell>
          <cell r="C242" t="str">
            <v>шт.</v>
          </cell>
        </row>
        <row r="252">
          <cell r="B252" t="str">
            <v>Обладнання</v>
          </cell>
        </row>
        <row r="253">
          <cell r="B253" t="str">
            <v>принтери</v>
          </cell>
          <cell r="C253" t="str">
            <v>шт.</v>
          </cell>
        </row>
        <row r="254">
          <cell r="B254" t="str">
            <v>холодильник</v>
          </cell>
          <cell r="C254" t="str">
            <v>шт.</v>
          </cell>
        </row>
        <row r="255">
          <cell r="B255" t="str">
            <v>комп'ютери</v>
          </cell>
          <cell r="C255" t="str">
            <v>шт.</v>
          </cell>
        </row>
        <row r="256">
          <cell r="B256" t="str">
            <v>жарочна шафа</v>
          </cell>
          <cell r="C256" t="str">
            <v>шт.</v>
          </cell>
        </row>
        <row r="257">
          <cell r="B257" t="str">
            <v>електром'ясорубка</v>
          </cell>
          <cell r="C257" t="str">
            <v>шт.</v>
          </cell>
        </row>
        <row r="258">
          <cell r="B258" t="str">
            <v>полосмок</v>
          </cell>
          <cell r="C258" t="str">
            <v>шт.</v>
          </cell>
        </row>
        <row r="259">
          <cell r="B259" t="str">
            <v>електроплита</v>
          </cell>
          <cell r="C259" t="str">
            <v>шт.</v>
          </cell>
        </row>
        <row r="260">
          <cell r="B260" t="str">
            <v>електрорушник</v>
          </cell>
          <cell r="C260" t="str">
            <v>шт.</v>
          </cell>
        </row>
        <row r="261">
          <cell r="B261" t="str">
            <v>електродрель</v>
          </cell>
          <cell r="C261" t="str">
            <v>шт.</v>
          </cell>
        </row>
        <row r="262">
          <cell r="B262" t="str">
            <v>зонт витяжний</v>
          </cell>
          <cell r="C262" t="str">
            <v>шт.</v>
          </cell>
        </row>
        <row r="263">
          <cell r="B263" t="str">
            <v>болгарка</v>
          </cell>
          <cell r="C263" t="str">
            <v>шт.</v>
          </cell>
        </row>
        <row r="271">
          <cell r="B271" t="str">
            <v>Паливно-мастильні матеріали</v>
          </cell>
        </row>
        <row r="272">
          <cell r="B272" t="str">
            <v>Масло моторне</v>
          </cell>
        </row>
        <row r="273">
          <cell r="B273" t="str">
            <v>На інклюзію ЗОШ   КПК 011 1200</v>
          </cell>
        </row>
        <row r="274">
          <cell r="B274" t="str">
            <v>На інклюзію ДНЗ       КПК 011 1200</v>
          </cell>
        </row>
        <row r="275">
          <cell r="B275" t="str">
            <v>На інклюзію ЗОШ   КПК 011 1210</v>
          </cell>
        </row>
        <row r="276">
          <cell r="B276" t="str">
            <v>На інклюзію ДНЗ       КПК 011 1210</v>
          </cell>
        </row>
        <row r="281">
          <cell r="B281" t="str">
            <v>категорія</v>
          </cell>
        </row>
        <row r="282">
          <cell r="B282" t="str">
            <v>учні 1-4 класи</v>
          </cell>
        </row>
        <row r="283">
          <cell r="B283" t="str">
            <v>малозабезпечені</v>
          </cell>
        </row>
        <row r="284">
          <cell r="B284" t="str">
            <v>діти-сироти</v>
          </cell>
        </row>
        <row r="285">
          <cell r="B285" t="str">
            <v>учні АТО</v>
          </cell>
        </row>
        <row r="286">
          <cell r="B286" t="str">
            <v>діти малозаб і сироди ДНЗ</v>
          </cell>
        </row>
        <row r="287">
          <cell r="B287" t="str">
            <v>діти АТО ДНЗ</v>
          </cell>
        </row>
        <row r="288">
          <cell r="B288" t="str">
            <v>діти з багатод сімей ДНЗ</v>
          </cell>
        </row>
        <row r="289">
          <cell r="B289" t="str">
            <v>діти не пільгові категорії ДНЗ</v>
          </cell>
        </row>
        <row r="293">
          <cell r="B293" t="str">
            <v>Підвіз учнів</v>
          </cell>
        </row>
        <row r="294">
          <cell r="B294" t="str">
            <v>Підвіз вчителів</v>
          </cell>
        </row>
        <row r="295">
          <cell r="B295" t="str">
            <v>Страхування автобуса</v>
          </cell>
        </row>
        <row r="296">
          <cell r="B296" t="str">
            <v>Технічне обслуговування автобусів</v>
          </cell>
        </row>
        <row r="297">
          <cell r="B297" t="str">
            <v>Реєстрація автобуса</v>
          </cell>
        </row>
        <row r="298">
          <cell r="B298" t="str">
            <v>Техобстеження (техогляд)</v>
          </cell>
        </row>
        <row r="299">
          <cell r="B299" t="str">
            <v>Передрейсовий огляд</v>
          </cell>
        </row>
        <row r="300">
          <cell r="B300" t="str">
            <v>Встановлення пожежної сигналізації</v>
          </cell>
        </row>
        <row r="301">
          <cell r="B301" t="str">
            <v>Обслуговування пожежної сигналізації</v>
          </cell>
        </row>
        <row r="302">
          <cell r="B302" t="str">
            <v>Оплата телефонного зв'язку</v>
          </cell>
        </row>
        <row r="303">
          <cell r="B303" t="str">
            <v>абонплата</v>
          </cell>
        </row>
        <row r="304">
          <cell r="B304" t="str">
            <v>оплата Інтернет</v>
          </cell>
        </row>
        <row r="305">
          <cell r="B305" t="str">
            <v>міжміські розмови</v>
          </cell>
        </row>
        <row r="306">
          <cell r="B306" t="str">
            <v>підключення до мережі Інтернет</v>
          </cell>
        </row>
        <row r="307">
          <cell r="B307" t="str">
            <v>Підключення газових котелень</v>
          </cell>
        </row>
        <row r="308">
          <cell r="B308" t="str">
            <v>Пеерзарядка вогнегасників</v>
          </cell>
        </row>
        <row r="309">
          <cell r="B309" t="str">
            <v>Обслуговування газової котельні</v>
          </cell>
        </row>
        <row r="310">
          <cell r="B310" t="str">
            <v>Сезонне обслуговування газопроводів</v>
          </cell>
        </row>
        <row r="311">
          <cell r="B311" t="str">
            <v>ОБСЛУГОВУВАННЯ ЕЛЕКТРОГОСПОДАРСТВА</v>
          </cell>
        </row>
        <row r="312">
          <cell r="B312" t="str">
            <v>Перевірка вимірювальних приладів</v>
          </cell>
        </row>
        <row r="313">
          <cell r="B313" t="str">
            <v>Страхування дітей-сиріт</v>
          </cell>
        </row>
        <row r="314">
          <cell r="B314" t="str">
            <v>ПКД на монтаж системи автоматичної пож сигналізації та системи оповіщення при пожежі</v>
          </cell>
        </row>
        <row r="315">
          <cell r="B315" t="str">
            <v>Ремонт грозовідводів</v>
          </cell>
        </row>
        <row r="316">
          <cell r="B316" t="str">
            <v>Виміри опору ізоляції</v>
          </cell>
        </row>
        <row r="317">
          <cell r="B317" t="str">
            <v>Ремонт електрообладнання та електропроводки</v>
          </cell>
        </row>
        <row r="319">
          <cell r="B319" t="str">
            <v>Обстеження димоходів, вентиляцій</v>
          </cell>
        </row>
        <row r="320">
          <cell r="B320" t="str">
            <v>ПОТОЧНІ РЕМОНТИ</v>
          </cell>
        </row>
        <row r="321">
          <cell r="B321" t="str">
            <v>Поточний ремонт </v>
          </cell>
        </row>
        <row r="322">
          <cell r="B322" t="str">
            <v>Поточний ремонт </v>
          </cell>
        </row>
        <row r="323">
          <cell r="B323" t="str">
            <v>Поточний ремонт </v>
          </cell>
        </row>
        <row r="324">
          <cell r="B324" t="str">
            <v>Поточний ремонт </v>
          </cell>
        </row>
        <row r="325">
          <cell r="B325" t="str">
            <v>Поточний ремонт </v>
          </cell>
        </row>
        <row r="326">
          <cell r="B326" t="str">
            <v>Поточний ремонт </v>
          </cell>
        </row>
        <row r="327">
          <cell r="B327" t="str">
            <v>Поточний ремонт </v>
          </cell>
        </row>
        <row r="328">
          <cell r="B328" t="str">
            <v>Поточний ремонт </v>
          </cell>
        </row>
        <row r="329">
          <cell r="B329" t="str">
            <v>Поточний ремонт </v>
          </cell>
        </row>
        <row r="330">
          <cell r="B330" t="str">
            <v>Поточний ремонт </v>
          </cell>
        </row>
        <row r="331">
          <cell r="B331" t="str">
            <v>Поточний ремонт </v>
          </cell>
        </row>
        <row r="332">
          <cell r="B332" t="str">
            <v>Поточний ремонт </v>
          </cell>
        </row>
        <row r="333">
          <cell r="B333" t="str">
            <v>Поточний ремонт </v>
          </cell>
        </row>
        <row r="334">
          <cell r="B334" t="str">
            <v>Заправка картриджів</v>
          </cell>
        </row>
        <row r="335">
          <cell r="B335" t="str">
            <v>Атестація робочих місць</v>
          </cell>
        </row>
        <row r="336">
          <cell r="B336" t="str">
            <v>Виготовлення атестатів та свідоцтв</v>
          </cell>
        </row>
        <row r="337">
          <cell r="B337" t="str">
            <v>Виготовлення інвентарної спарви на будівлі</v>
          </cell>
        </row>
        <row r="338">
          <cell r="B338" t="str">
            <v>Технічне обстеження будівлі їдальні Перемишельської гімназії</v>
          </cell>
        </row>
        <row r="339">
          <cell r="B339" t="str">
            <v>Вигот овлення енергетичного сертифікату будівлі</v>
          </cell>
        </row>
        <row r="340">
          <cell r="B340" t="str">
            <v>Дератизація</v>
          </cell>
        </row>
        <row r="341">
          <cell r="B341" t="str">
            <v>Вивіз нечистот</v>
          </cell>
        </row>
        <row r="342">
          <cell r="B342" t="str">
            <v>Ремонт комп'ютера</v>
          </cell>
        </row>
        <row r="343">
          <cell r="B343" t="str">
            <v>доступ до ЄДЕБО</v>
          </cell>
        </row>
        <row r="344">
          <cell r="B344" t="str">
            <v>Ремонт електродвигуна</v>
          </cell>
        </row>
        <row r="347">
          <cell r="B347" t="str">
            <v>Проведення лабораторних досліджень продуктів харчування</v>
          </cell>
        </row>
        <row r="348">
          <cell r="B348" t="str">
            <v>Біологічні та хімічні дослідження води</v>
          </cell>
        </row>
        <row r="349">
          <cell r="B349" t="str">
            <v>Технічне обслуговування газових котелень</v>
          </cell>
        </row>
        <row r="350">
          <cell r="B350" t="str">
            <v>Технічний звіт з обстеження будівлі їдальні за адр. Вул. Центральна, 1 в с. Губельці Слав р-ну Хмельн обл</v>
          </cell>
        </row>
        <row r="351">
          <cell r="B351" t="str">
            <v>Медогляд працівників</v>
          </cell>
        </row>
        <row r="352">
          <cell r="B352" t="str">
            <v>Юридичний супровід</v>
          </cell>
        </row>
        <row r="354">
          <cell r="B354" t="str">
            <v>Курси на 1 місяць</v>
          </cell>
        </row>
        <row r="355">
          <cell r="B355" t="str">
            <v>Курси на 3 тижні</v>
          </cell>
        </row>
        <row r="356">
          <cell r="B356" t="str">
            <v>Курси індивідуальні</v>
          </cell>
        </row>
        <row r="357">
          <cell r="B357" t="str">
            <v>Курси на 2 тижні</v>
          </cell>
        </row>
        <row r="358">
          <cell r="B358" t="str">
            <v>Курси на 2 тижні  ДНЗ</v>
          </cell>
        </row>
        <row r="359">
          <cell r="B359" t="str">
            <v>Курси 1 тиждень в Хмельницькому</v>
          </cell>
        </row>
        <row r="360">
          <cell r="B360" t="str">
            <v>Семінари</v>
          </cell>
        </row>
        <row r="361">
          <cell r="B361" t="str">
            <v>Змагання, олімпіади учнів</v>
          </cell>
        </row>
        <row r="362">
          <cell r="B362" t="str">
            <v>Проїзд на роботу </v>
          </cell>
        </row>
        <row r="363">
          <cell r="B363" t="str">
            <v>Курси НУШ</v>
          </cell>
        </row>
        <row r="370">
          <cell r="B370" t="str">
            <v>Оплата теплопостачання Улашанівський НВК</v>
          </cell>
        </row>
        <row r="371">
          <cell r="B371" t="str">
            <v>Оплата теплопостачання Цвітоське НВО</v>
          </cell>
        </row>
        <row r="372">
          <cell r="B372" t="str">
            <v>Повернення теплопостачання Цвітоське НВО</v>
          </cell>
        </row>
        <row r="376">
          <cell r="B376" t="str">
            <v>Оплата водопостачання </v>
          </cell>
        </row>
        <row r="380">
          <cell r="B380" t="str">
            <v>Повернення</v>
          </cell>
        </row>
        <row r="381">
          <cell r="B381" t="str">
            <v>Оплата електроенергії</v>
          </cell>
        </row>
        <row r="382">
          <cell r="B382" t="str">
            <v>Оплата електроопалення</v>
          </cell>
        </row>
        <row r="383">
          <cell r="B383" t="str">
            <v>Оплата реактивної енергії</v>
          </cell>
        </row>
        <row r="386">
          <cell r="B386" t="str">
            <v>Оплата природного газу ЗОШ</v>
          </cell>
        </row>
        <row r="387">
          <cell r="B387" t="str">
            <v>Оплата природного газу ДНЗ</v>
          </cell>
        </row>
        <row r="388">
          <cell r="B388" t="str">
            <v>Розподіл природного газу</v>
          </cell>
        </row>
        <row r="391">
          <cell r="B391" t="str">
            <v>Вуггілля</v>
          </cell>
        </row>
        <row r="392">
          <cell r="B392" t="str">
            <v>Дрова</v>
          </cell>
        </row>
        <row r="393">
          <cell r="B393" t="str">
            <v>Доставка дров</v>
          </cell>
        </row>
        <row r="394">
          <cell r="B394" t="str">
            <v>Вивіз нечистот</v>
          </cell>
        </row>
        <row r="398">
          <cell r="B398" t="str">
            <v>Виплати дітям-сиротам</v>
          </cell>
        </row>
        <row r="401">
          <cell r="B401" t="str">
            <v>навчання відповідальних за ел і газ господарство</v>
          </cell>
        </row>
        <row r="402">
          <cell r="B402" t="str">
            <v>навчання по цивільній обороні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C85"/>
  <sheetViews>
    <sheetView zoomScalePageLayoutView="0" workbookViewId="0" topLeftCell="A1">
      <selection activeCell="A84" sqref="A84:IV94"/>
    </sheetView>
  </sheetViews>
  <sheetFormatPr defaultColWidth="9.00390625" defaultRowHeight="12.75"/>
  <cols>
    <col min="1" max="1" width="4.875" style="41" customWidth="1"/>
    <col min="2" max="2" width="38.25390625" style="0" customWidth="1"/>
    <col min="3" max="3" width="15.375" style="87" customWidth="1"/>
  </cols>
  <sheetData>
    <row r="2" spans="1:3" ht="12.75">
      <c r="A2" s="63"/>
      <c r="B2" s="64" t="s">
        <v>44</v>
      </c>
      <c r="C2" s="92" t="s">
        <v>45</v>
      </c>
    </row>
    <row r="3" spans="2:3" ht="25.5">
      <c r="B3" s="65" t="s">
        <v>144</v>
      </c>
      <c r="C3" s="88" t="s">
        <v>46</v>
      </c>
    </row>
    <row r="4" spans="1:3" ht="12.75">
      <c r="A4" s="9"/>
      <c r="B4" s="7" t="s">
        <v>47</v>
      </c>
      <c r="C4" s="93">
        <f>C18</f>
        <v>7867728.140000001</v>
      </c>
    </row>
    <row r="5" spans="1:3" ht="12.75">
      <c r="A5" s="9"/>
      <c r="B5" s="7" t="s">
        <v>48</v>
      </c>
      <c r="C5" s="93">
        <f>C6+C12+C14</f>
        <v>346697.26</v>
      </c>
    </row>
    <row r="6" spans="1:3" ht="25.5">
      <c r="A6" s="66">
        <v>1</v>
      </c>
      <c r="B6" s="67" t="s">
        <v>49</v>
      </c>
      <c r="C6" s="94">
        <f>SUM(C7:C11)</f>
        <v>55354</v>
      </c>
    </row>
    <row r="7" spans="2:3" ht="12.75">
      <c r="B7" s="33" t="s">
        <v>50</v>
      </c>
      <c r="C7" s="87">
        <v>47575</v>
      </c>
    </row>
    <row r="8" spans="2:3" ht="12.75">
      <c r="B8" s="33" t="s">
        <v>51</v>
      </c>
      <c r="C8" s="87">
        <v>4945</v>
      </c>
    </row>
    <row r="9" ht="12.75">
      <c r="B9" t="s">
        <v>52</v>
      </c>
    </row>
    <row r="10" spans="2:3" ht="12.75">
      <c r="B10" t="s">
        <v>53</v>
      </c>
      <c r="C10" s="87">
        <v>608</v>
      </c>
    </row>
    <row r="11" spans="2:3" ht="12.75">
      <c r="B11" s="68" t="s">
        <v>54</v>
      </c>
      <c r="C11" s="87">
        <v>2226</v>
      </c>
    </row>
    <row r="12" spans="1:3" ht="25.5">
      <c r="A12" s="66">
        <v>2</v>
      </c>
      <c r="B12" s="67" t="s">
        <v>55</v>
      </c>
      <c r="C12" s="94">
        <f>C13</f>
        <v>84643.26</v>
      </c>
    </row>
    <row r="13" spans="2:3" ht="12.75">
      <c r="B13" s="33" t="s">
        <v>56</v>
      </c>
      <c r="C13" s="90">
        <v>84643.26</v>
      </c>
    </row>
    <row r="14" spans="1:3" ht="25.5">
      <c r="A14" s="66">
        <v>3</v>
      </c>
      <c r="B14" s="67" t="s">
        <v>57</v>
      </c>
      <c r="C14" s="94">
        <f>C73</f>
        <v>206700</v>
      </c>
    </row>
    <row r="16" spans="1:3" ht="12.75">
      <c r="A16" s="69"/>
      <c r="B16" s="70" t="s">
        <v>58</v>
      </c>
      <c r="C16" s="95">
        <f>C18+C56</f>
        <v>8214425.4</v>
      </c>
    </row>
    <row r="17" ht="12.75">
      <c r="B17" s="71"/>
    </row>
    <row r="18" spans="1:3" ht="25.5">
      <c r="A18" s="72"/>
      <c r="B18" s="73" t="s">
        <v>59</v>
      </c>
      <c r="C18" s="96">
        <f>C20+C21+C22+C43+C44+C45+C46+C52+C53+C54</f>
        <v>7867728.140000001</v>
      </c>
    </row>
    <row r="19" ht="12.75">
      <c r="B19" s="33" t="s">
        <v>60</v>
      </c>
    </row>
    <row r="20" spans="1:3" ht="12.75">
      <c r="A20" s="41">
        <v>1</v>
      </c>
      <c r="B20" s="33" t="s">
        <v>61</v>
      </c>
      <c r="C20" s="87">
        <v>5449957.88</v>
      </c>
    </row>
    <row r="21" spans="1:3" ht="12.75">
      <c r="A21" s="41">
        <v>2</v>
      </c>
      <c r="B21" s="33" t="s">
        <v>62</v>
      </c>
      <c r="C21" s="87">
        <v>1190613.03</v>
      </c>
    </row>
    <row r="22" spans="1:3" ht="25.5">
      <c r="A22" s="41">
        <v>3</v>
      </c>
      <c r="B22" s="33" t="s">
        <v>63</v>
      </c>
      <c r="C22" s="90">
        <f>SUM(C24:C42)</f>
        <v>399341.89999999997</v>
      </c>
    </row>
    <row r="23" ht="12.75">
      <c r="B23" s="33" t="s">
        <v>64</v>
      </c>
    </row>
    <row r="24" spans="2:3" ht="12.75">
      <c r="B24" s="33" t="s">
        <v>65</v>
      </c>
      <c r="C24" s="87">
        <v>1180</v>
      </c>
    </row>
    <row r="25" spans="2:3" ht="12.75">
      <c r="B25" s="33" t="s">
        <v>66</v>
      </c>
      <c r="C25" s="87">
        <v>65.52</v>
      </c>
    </row>
    <row r="26" spans="2:3" ht="12.75">
      <c r="B26" s="33" t="s">
        <v>67</v>
      </c>
      <c r="C26" s="87">
        <v>4361.38</v>
      </c>
    </row>
    <row r="27" spans="2:3" ht="12.75">
      <c r="B27" s="33" t="s">
        <v>68</v>
      </c>
      <c r="C27" s="87">
        <v>3687.2</v>
      </c>
    </row>
    <row r="28" spans="2:3" ht="12.75">
      <c r="B28" s="33" t="s">
        <v>69</v>
      </c>
      <c r="C28" s="87">
        <v>21817</v>
      </c>
    </row>
    <row r="29" spans="2:3" ht="12.75">
      <c r="B29" s="33" t="s">
        <v>70</v>
      </c>
      <c r="C29" s="87">
        <v>6767</v>
      </c>
    </row>
    <row r="30" spans="2:3" ht="12.75">
      <c r="B30" s="33" t="s">
        <v>71</v>
      </c>
      <c r="C30" s="87">
        <v>3309.5</v>
      </c>
    </row>
    <row r="31" spans="2:3" ht="25.5">
      <c r="B31" s="44" t="s">
        <v>72</v>
      </c>
      <c r="C31" s="87">
        <v>58630</v>
      </c>
    </row>
    <row r="32" spans="2:3" ht="12.75">
      <c r="B32" s="44" t="s">
        <v>73</v>
      </c>
      <c r="C32" s="87">
        <v>300</v>
      </c>
    </row>
    <row r="33" spans="2:3" ht="12.75">
      <c r="B33" s="44" t="s">
        <v>74</v>
      </c>
      <c r="C33" s="87">
        <v>43574</v>
      </c>
    </row>
    <row r="34" spans="2:3" ht="12.75">
      <c r="B34" s="44" t="s">
        <v>145</v>
      </c>
      <c r="C34" s="87">
        <v>55800</v>
      </c>
    </row>
    <row r="35" spans="2:3" ht="12.75">
      <c r="B35" s="44" t="s">
        <v>75</v>
      </c>
      <c r="C35" s="87">
        <v>4000</v>
      </c>
    </row>
    <row r="36" spans="2:3" ht="12.75">
      <c r="B36" s="44" t="s">
        <v>146</v>
      </c>
      <c r="C36" s="87">
        <v>103685</v>
      </c>
    </row>
    <row r="37" spans="2:3" ht="12.75">
      <c r="B37" s="44" t="s">
        <v>76</v>
      </c>
      <c r="C37" s="87">
        <v>76865.3</v>
      </c>
    </row>
    <row r="38" spans="2:3" ht="12.75">
      <c r="B38" s="44" t="s">
        <v>147</v>
      </c>
      <c r="C38" s="87">
        <v>14965</v>
      </c>
    </row>
    <row r="39" spans="2:3" ht="12.75">
      <c r="B39" s="33" t="s">
        <v>77</v>
      </c>
      <c r="C39" s="87">
        <v>335</v>
      </c>
    </row>
    <row r="40" ht="12.75">
      <c r="B40" s="33"/>
    </row>
    <row r="41" ht="12.75">
      <c r="B41" s="33"/>
    </row>
    <row r="42" ht="12.75">
      <c r="B42" s="33"/>
    </row>
    <row r="43" spans="1:3" ht="12.75">
      <c r="A43" s="41">
        <v>4</v>
      </c>
      <c r="B43" s="33" t="s">
        <v>78</v>
      </c>
      <c r="C43" s="90">
        <v>103735.99</v>
      </c>
    </row>
    <row r="44" spans="1:3" ht="12.75">
      <c r="A44" s="41">
        <v>5</v>
      </c>
      <c r="B44" s="33" t="s">
        <v>79</v>
      </c>
      <c r="C44" s="87">
        <v>191245.88</v>
      </c>
    </row>
    <row r="45" spans="1:3" ht="12.75">
      <c r="A45" s="41">
        <v>6</v>
      </c>
      <c r="B45" s="33" t="s">
        <v>80</v>
      </c>
      <c r="C45" s="87">
        <v>328.13</v>
      </c>
    </row>
    <row r="46" spans="1:3" ht="25.5">
      <c r="A46" s="41">
        <v>7</v>
      </c>
      <c r="B46" s="33" t="s">
        <v>81</v>
      </c>
      <c r="C46" s="87">
        <f>SUM(C47:C51)</f>
        <v>532105.33</v>
      </c>
    </row>
    <row r="47" spans="2:3" ht="12.75">
      <c r="B47" s="33" t="s">
        <v>28</v>
      </c>
      <c r="C47" s="87">
        <v>475947.2</v>
      </c>
    </row>
    <row r="48" ht="12.75">
      <c r="B48" s="33" t="s">
        <v>18</v>
      </c>
    </row>
    <row r="49" spans="2:3" ht="12.75">
      <c r="B49" s="33" t="s">
        <v>19</v>
      </c>
      <c r="C49" s="87">
        <v>56158.13</v>
      </c>
    </row>
    <row r="50" ht="12.75">
      <c r="B50" s="33" t="s">
        <v>20</v>
      </c>
    </row>
    <row r="51" ht="12.75">
      <c r="B51" s="33" t="s">
        <v>21</v>
      </c>
    </row>
    <row r="52" spans="1:3" ht="25.5">
      <c r="A52" s="41">
        <v>8</v>
      </c>
      <c r="B52" s="33" t="s">
        <v>82</v>
      </c>
      <c r="C52" s="87">
        <v>400</v>
      </c>
    </row>
    <row r="53" spans="1:2" ht="12.75">
      <c r="A53" s="41">
        <v>9</v>
      </c>
      <c r="B53" s="33" t="s">
        <v>83</v>
      </c>
    </row>
    <row r="54" spans="1:2" ht="12.75">
      <c r="A54" s="41">
        <v>10</v>
      </c>
      <c r="B54" s="74" t="s">
        <v>84</v>
      </c>
    </row>
    <row r="56" spans="1:3" ht="25.5">
      <c r="A56" s="72"/>
      <c r="B56" s="73" t="s">
        <v>85</v>
      </c>
      <c r="C56" s="96">
        <f>C58+C66+C73</f>
        <v>346697.26</v>
      </c>
    </row>
    <row r="58" spans="1:3" ht="25.5">
      <c r="A58" s="75">
        <v>1</v>
      </c>
      <c r="B58" s="76" t="s">
        <v>86</v>
      </c>
      <c r="C58" s="97">
        <f>SUM(C60:C64)</f>
        <v>55354</v>
      </c>
    </row>
    <row r="59" ht="12.75">
      <c r="B59" t="s">
        <v>60</v>
      </c>
    </row>
    <row r="60" spans="1:3" ht="25.5">
      <c r="A60" s="41" t="s">
        <v>87</v>
      </c>
      <c r="B60" s="33" t="s">
        <v>63</v>
      </c>
      <c r="C60" s="90">
        <v>300</v>
      </c>
    </row>
    <row r="61" spans="1:3" ht="12.75">
      <c r="A61" s="41" t="s">
        <v>87</v>
      </c>
      <c r="B61" s="33" t="s">
        <v>78</v>
      </c>
      <c r="C61" s="90">
        <v>52220</v>
      </c>
    </row>
    <row r="62" spans="1:2" ht="12.75">
      <c r="A62" s="41" t="s">
        <v>87</v>
      </c>
      <c r="B62" s="33" t="s">
        <v>79</v>
      </c>
    </row>
    <row r="63" spans="1:3" ht="25.5">
      <c r="A63" s="41" t="s">
        <v>87</v>
      </c>
      <c r="B63" s="33" t="s">
        <v>81</v>
      </c>
      <c r="C63" s="87">
        <v>90</v>
      </c>
    </row>
    <row r="64" spans="1:3" ht="25.5">
      <c r="A64" s="41" t="s">
        <v>87</v>
      </c>
      <c r="B64" s="33" t="s">
        <v>88</v>
      </c>
      <c r="C64" s="87">
        <v>2744</v>
      </c>
    </row>
    <row r="66" spans="1:3" ht="25.5">
      <c r="A66" s="75">
        <v>2</v>
      </c>
      <c r="B66" s="76" t="s">
        <v>55</v>
      </c>
      <c r="C66" s="97">
        <f>SUM(C68:C71)</f>
        <v>84643.26</v>
      </c>
    </row>
    <row r="67" ht="12.75">
      <c r="B67" s="33" t="s">
        <v>60</v>
      </c>
    </row>
    <row r="68" spans="1:2" ht="25.5">
      <c r="A68" s="41" t="s">
        <v>87</v>
      </c>
      <c r="B68" s="33" t="s">
        <v>63</v>
      </c>
    </row>
    <row r="69" spans="1:3" ht="12.75">
      <c r="A69" s="41" t="s">
        <v>87</v>
      </c>
      <c r="B69" s="33" t="s">
        <v>78</v>
      </c>
      <c r="C69" s="87">
        <v>84563.26</v>
      </c>
    </row>
    <row r="70" spans="1:2" ht="25.5">
      <c r="A70" s="41" t="s">
        <v>87</v>
      </c>
      <c r="B70" s="33" t="s">
        <v>81</v>
      </c>
    </row>
    <row r="71" spans="1:3" ht="25.5">
      <c r="A71" s="41" t="s">
        <v>87</v>
      </c>
      <c r="B71" s="33" t="s">
        <v>88</v>
      </c>
      <c r="C71" s="87">
        <v>80</v>
      </c>
    </row>
    <row r="73" spans="1:3" ht="25.5">
      <c r="A73" s="75">
        <v>3</v>
      </c>
      <c r="B73" s="76" t="s">
        <v>57</v>
      </c>
      <c r="C73" s="97">
        <f>C75+C80+C82+C85</f>
        <v>206700</v>
      </c>
    </row>
    <row r="74" ht="12.75">
      <c r="B74" s="33" t="s">
        <v>60</v>
      </c>
    </row>
    <row r="75" spans="1:3" ht="25.5">
      <c r="A75" s="41" t="s">
        <v>87</v>
      </c>
      <c r="B75" s="33" t="s">
        <v>88</v>
      </c>
      <c r="C75" s="87">
        <f>SUM(C77:C79)</f>
        <v>206700</v>
      </c>
    </row>
    <row r="76" ht="12.75">
      <c r="B76" s="33" t="s">
        <v>60</v>
      </c>
    </row>
    <row r="77" spans="2:3" ht="25.5">
      <c r="B77" s="77" t="s">
        <v>148</v>
      </c>
      <c r="C77" s="87">
        <v>119365</v>
      </c>
    </row>
    <row r="78" spans="2:3" ht="25.5">
      <c r="B78" s="77" t="s">
        <v>149</v>
      </c>
      <c r="C78" s="87">
        <v>87335</v>
      </c>
    </row>
    <row r="79" ht="12.75">
      <c r="B79" s="77"/>
    </row>
    <row r="80" spans="1:3" ht="25.5">
      <c r="A80" s="41" t="s">
        <v>87</v>
      </c>
      <c r="B80" s="33" t="s">
        <v>89</v>
      </c>
      <c r="C80" s="87">
        <f>'[1]Цвітоха'!AO405</f>
        <v>0</v>
      </c>
    </row>
    <row r="81" ht="12.75">
      <c r="B81" s="33"/>
    </row>
    <row r="82" spans="1:3" ht="12.75">
      <c r="A82" s="41" t="s">
        <v>87</v>
      </c>
      <c r="B82" s="33" t="s">
        <v>90</v>
      </c>
      <c r="C82" s="87">
        <f>SUM(C84:C84)</f>
        <v>0</v>
      </c>
    </row>
    <row r="83" ht="12.75">
      <c r="B83" s="33" t="s">
        <v>60</v>
      </c>
    </row>
    <row r="84" ht="12.75">
      <c r="B84" s="77"/>
    </row>
    <row r="85" spans="1:3" ht="25.5">
      <c r="A85" s="41" t="s">
        <v>87</v>
      </c>
      <c r="B85" s="33" t="s">
        <v>91</v>
      </c>
      <c r="C85" s="87">
        <f>'[1]Цвітоха'!AO441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M472"/>
  <sheetViews>
    <sheetView tabSelected="1" zoomScalePageLayoutView="0" workbookViewId="0" topLeftCell="A1">
      <pane xSplit="2" ySplit="10" topLeftCell="C43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1" sqref="N1:N16384"/>
    </sheetView>
  </sheetViews>
  <sheetFormatPr defaultColWidth="9.00390625" defaultRowHeight="12.75"/>
  <cols>
    <col min="1" max="1" width="4.875" style="0" customWidth="1"/>
    <col min="2" max="2" width="39.875" style="33" customWidth="1"/>
    <col min="3" max="3" width="7.00390625" style="0" bestFit="1" customWidth="1"/>
    <col min="4" max="4" width="8.375" style="0" bestFit="1" customWidth="1"/>
    <col min="5" max="5" width="12.75390625" style="0" bestFit="1" customWidth="1"/>
    <col min="6" max="6" width="12.75390625" style="0" customWidth="1"/>
    <col min="7" max="9" width="12.75390625" style="0" bestFit="1" customWidth="1"/>
    <col min="10" max="10" width="8.75390625" style="0" hidden="1" customWidth="1"/>
    <col min="11" max="11" width="12.25390625" style="0" hidden="1" customWidth="1"/>
    <col min="12" max="12" width="9.375" style="0" hidden="1" customWidth="1"/>
    <col min="13" max="13" width="13.00390625" style="0" bestFit="1" customWidth="1"/>
  </cols>
  <sheetData>
    <row r="1" spans="2:12" ht="12.75" customHeight="1">
      <c r="B1" s="33" t="s">
        <v>150</v>
      </c>
      <c r="E1" s="41" t="s">
        <v>39</v>
      </c>
      <c r="F1" s="41" t="s">
        <v>151</v>
      </c>
      <c r="G1" s="41" t="s">
        <v>40</v>
      </c>
      <c r="H1" s="41" t="s">
        <v>41</v>
      </c>
      <c r="I1" s="41" t="s">
        <v>41</v>
      </c>
      <c r="J1" s="124" t="s">
        <v>12</v>
      </c>
      <c r="K1" s="125"/>
      <c r="L1" s="125"/>
    </row>
    <row r="2" spans="1:13" ht="29.25">
      <c r="A2" s="11"/>
      <c r="B2" s="52" t="s">
        <v>152</v>
      </c>
      <c r="C2" s="11"/>
      <c r="D2" s="11"/>
      <c r="E2" s="34" t="s">
        <v>38</v>
      </c>
      <c r="F2" s="34" t="s">
        <v>38</v>
      </c>
      <c r="G2" s="34" t="s">
        <v>33</v>
      </c>
      <c r="H2" s="34" t="s">
        <v>36</v>
      </c>
      <c r="I2" s="34" t="s">
        <v>30</v>
      </c>
      <c r="J2" s="61" t="s">
        <v>30</v>
      </c>
      <c r="K2" s="61" t="s">
        <v>153</v>
      </c>
      <c r="L2" s="61" t="s">
        <v>37</v>
      </c>
      <c r="M2" s="11"/>
    </row>
    <row r="3" spans="1:13" ht="13.5" customHeight="1">
      <c r="A3" s="16"/>
      <c r="B3" s="53" t="s">
        <v>15</v>
      </c>
      <c r="C3" s="16" t="s">
        <v>3</v>
      </c>
      <c r="D3" s="16"/>
      <c r="E3" s="16">
        <f>SUM(E4:E10)</f>
        <v>13676</v>
      </c>
      <c r="F3" s="16">
        <f>SUM(F4:F10)</f>
        <v>0</v>
      </c>
      <c r="G3" s="16">
        <f aca="true" t="shared" si="0" ref="G3:L3">SUM(G4:G10)</f>
        <v>4936286</v>
      </c>
      <c r="H3" s="16">
        <f t="shared" si="0"/>
        <v>0</v>
      </c>
      <c r="I3" s="16">
        <f t="shared" si="0"/>
        <v>1421891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5">
        <f aca="true" t="shared" si="1" ref="M3:M9">SUM(E3:L3)</f>
        <v>6371853</v>
      </c>
    </row>
    <row r="4" spans="1:13" s="13" customFormat="1" ht="11.25">
      <c r="A4" s="25"/>
      <c r="B4" s="58" t="str">
        <f>'[2]Жуків'!B4</f>
        <v>Зарплата пед працівників</v>
      </c>
      <c r="C4" s="25"/>
      <c r="D4" s="25"/>
      <c r="E4" s="25"/>
      <c r="F4" s="25"/>
      <c r="G4" s="25">
        <v>4936286</v>
      </c>
      <c r="H4" s="25"/>
      <c r="I4" s="25"/>
      <c r="J4" s="25"/>
      <c r="K4" s="25"/>
      <c r="L4" s="25"/>
      <c r="M4" s="25">
        <f>SUM(E4:L4)</f>
        <v>4936286</v>
      </c>
    </row>
    <row r="5" spans="1:13" s="13" customFormat="1" ht="11.25">
      <c r="A5" s="25"/>
      <c r="B5" s="58" t="str">
        <f>'[2]Жуків'!B5</f>
        <v>Інклюзія</v>
      </c>
      <c r="C5" s="25"/>
      <c r="D5" s="25">
        <v>2</v>
      </c>
      <c r="E5" s="25">
        <f>D5*6838</f>
        <v>13676</v>
      </c>
      <c r="F5" s="25"/>
      <c r="G5" s="25"/>
      <c r="H5" s="25"/>
      <c r="I5" s="25"/>
      <c r="J5" s="25"/>
      <c r="K5" s="25"/>
      <c r="L5" s="25"/>
      <c r="M5" s="25">
        <f t="shared" si="1"/>
        <v>13676</v>
      </c>
    </row>
    <row r="6" spans="1:13" s="13" customFormat="1" ht="11.25">
      <c r="A6" s="25"/>
      <c r="B6" s="58" t="str">
        <f>'[2]Жуків'!B6</f>
        <v>Додатково осв субвенція квітень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>
        <f t="shared" si="1"/>
        <v>0</v>
      </c>
    </row>
    <row r="7" spans="1:13" s="13" customFormat="1" ht="11.25">
      <c r="A7" s="25"/>
      <c r="B7" s="58" t="str">
        <f>'[2]Жуків'!B7</f>
        <v>Зарплата тех працівників</v>
      </c>
      <c r="C7" s="25"/>
      <c r="D7" s="25"/>
      <c r="E7" s="25"/>
      <c r="F7" s="25"/>
      <c r="G7" s="25"/>
      <c r="H7" s="25"/>
      <c r="I7" s="25">
        <v>995326</v>
      </c>
      <c r="J7" s="25"/>
      <c r="K7" s="25"/>
      <c r="L7" s="25"/>
      <c r="M7" s="25">
        <f t="shared" si="1"/>
        <v>995326</v>
      </c>
    </row>
    <row r="8" spans="2:13" s="13" customFormat="1" ht="11.25">
      <c r="B8" s="58" t="str">
        <f>'[2]Жуків'!B8</f>
        <v>Зарплата ДНЗ</v>
      </c>
      <c r="E8" s="25"/>
      <c r="F8" s="25"/>
      <c r="G8" s="25"/>
      <c r="H8" s="25"/>
      <c r="I8" s="25">
        <v>426565</v>
      </c>
      <c r="J8" s="25"/>
      <c r="K8" s="25"/>
      <c r="L8" s="25"/>
      <c r="M8" s="25">
        <f t="shared" si="1"/>
        <v>426565</v>
      </c>
    </row>
    <row r="9" spans="2:13" s="13" customFormat="1" ht="11.25">
      <c r="B9" s="58" t="str">
        <f>'[2]Жуків'!B9</f>
        <v>Інклюзія  КПК 011 1210  (ДОДАТКОВО)</v>
      </c>
      <c r="E9" s="25"/>
      <c r="F9" s="25"/>
      <c r="G9" s="25"/>
      <c r="H9" s="25"/>
      <c r="I9" s="25"/>
      <c r="J9" s="25"/>
      <c r="K9" s="25"/>
      <c r="L9" s="25"/>
      <c r="M9" s="25">
        <f t="shared" si="1"/>
        <v>0</v>
      </c>
    </row>
    <row r="10" spans="2:12" s="13" customFormat="1" ht="11.25">
      <c r="B10" s="58"/>
      <c r="E10" s="25"/>
      <c r="F10" s="25"/>
      <c r="G10" s="25"/>
      <c r="H10" s="25"/>
      <c r="I10" s="25"/>
      <c r="J10" s="25"/>
      <c r="K10" s="25"/>
      <c r="L10" s="25"/>
    </row>
    <row r="11" spans="1:13" ht="30">
      <c r="A11" s="16"/>
      <c r="B11" s="53" t="s">
        <v>14</v>
      </c>
      <c r="C11" s="16" t="s">
        <v>3</v>
      </c>
      <c r="D11" s="16"/>
      <c r="E11" s="16">
        <f>SUM(E12:E18)</f>
        <v>3008</v>
      </c>
      <c r="F11" s="16">
        <f>SUM(F12:F18)</f>
        <v>0</v>
      </c>
      <c r="G11" s="16">
        <f aca="true" t="shared" si="2" ref="G11:L11">SUM(G12:G18)</f>
        <v>1085983</v>
      </c>
      <c r="H11" s="16">
        <f t="shared" si="2"/>
        <v>0</v>
      </c>
      <c r="I11" s="16">
        <f t="shared" si="2"/>
        <v>312816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5">
        <f aca="true" t="shared" si="3" ref="M11:M17">SUM(E11:L11)</f>
        <v>1401807</v>
      </c>
    </row>
    <row r="12" spans="1:13" s="13" customFormat="1" ht="11.25">
      <c r="A12" s="25"/>
      <c r="B12" s="58" t="str">
        <f>'[2]Жуків'!B12</f>
        <v>Нарахування на зарплату пед працівників</v>
      </c>
      <c r="C12" s="25"/>
      <c r="D12" s="25"/>
      <c r="E12" s="25"/>
      <c r="F12" s="25"/>
      <c r="G12" s="25">
        <f aca="true" t="shared" si="4" ref="G12:L16">ROUND(G4*0.22,0)</f>
        <v>1085983</v>
      </c>
      <c r="H12" s="25">
        <f t="shared" si="4"/>
        <v>0</v>
      </c>
      <c r="I12" s="25">
        <f t="shared" si="4"/>
        <v>0</v>
      </c>
      <c r="J12" s="25">
        <f t="shared" si="4"/>
        <v>0</v>
      </c>
      <c r="K12" s="25">
        <f t="shared" si="4"/>
        <v>0</v>
      </c>
      <c r="L12" s="25">
        <f t="shared" si="4"/>
        <v>0</v>
      </c>
      <c r="M12" s="25">
        <f t="shared" si="3"/>
        <v>1085983</v>
      </c>
    </row>
    <row r="13" spans="1:13" s="13" customFormat="1" ht="11.25">
      <c r="A13" s="25"/>
      <c r="B13" s="58" t="str">
        <f>'[2]Жуків'!B13</f>
        <v>Нарахування на інклюзію</v>
      </c>
      <c r="C13" s="25"/>
      <c r="D13" s="25">
        <v>2</v>
      </c>
      <c r="E13" s="25">
        <f>D13*1504</f>
        <v>3008</v>
      </c>
      <c r="F13" s="25"/>
      <c r="G13" s="25">
        <f t="shared" si="4"/>
        <v>0</v>
      </c>
      <c r="H13" s="25">
        <f t="shared" si="4"/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3"/>
        <v>3008</v>
      </c>
    </row>
    <row r="14" spans="1:13" s="13" customFormat="1" ht="9.75" customHeight="1">
      <c r="A14" s="25"/>
      <c r="B14" s="58" t="str">
        <f>'[2]Жуків'!B14</f>
        <v>Нарахування на додаткову осв субв</v>
      </c>
      <c r="C14" s="25"/>
      <c r="D14" s="25"/>
      <c r="E14" s="25"/>
      <c r="F14" s="25"/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3"/>
        <v>0</v>
      </c>
    </row>
    <row r="15" spans="1:13" s="13" customFormat="1" ht="11.25">
      <c r="A15" s="25"/>
      <c r="B15" s="58" t="str">
        <f>'[2]Жуків'!B15</f>
        <v>Нарахування на зарплату тех працівників</v>
      </c>
      <c r="C15" s="25"/>
      <c r="D15" s="25"/>
      <c r="E15" s="25"/>
      <c r="F15" s="25"/>
      <c r="G15" s="25">
        <f t="shared" si="4"/>
        <v>0</v>
      </c>
      <c r="H15" s="25">
        <f t="shared" si="4"/>
        <v>0</v>
      </c>
      <c r="I15" s="25">
        <f t="shared" si="4"/>
        <v>218972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3"/>
        <v>218972</v>
      </c>
    </row>
    <row r="16" spans="2:13" s="13" customFormat="1" ht="11.25">
      <c r="B16" s="58" t="str">
        <f>'[2]Жуків'!B16</f>
        <v>Нарахування на зарплату ДНЗ</v>
      </c>
      <c r="E16" s="25"/>
      <c r="F16" s="25"/>
      <c r="G16" s="25">
        <f t="shared" si="4"/>
        <v>0</v>
      </c>
      <c r="H16" s="25">
        <f t="shared" si="4"/>
        <v>0</v>
      </c>
      <c r="I16" s="25">
        <f t="shared" si="4"/>
        <v>93844</v>
      </c>
      <c r="J16" s="25">
        <f t="shared" si="4"/>
        <v>0</v>
      </c>
      <c r="K16" s="25">
        <f t="shared" si="4"/>
        <v>0</v>
      </c>
      <c r="L16" s="25">
        <f t="shared" si="4"/>
        <v>0</v>
      </c>
      <c r="M16" s="25">
        <f t="shared" si="3"/>
        <v>93844</v>
      </c>
    </row>
    <row r="17" spans="2:13" s="13" customFormat="1" ht="11.25">
      <c r="B17" s="58" t="str">
        <f>'[2]Жуків'!B17</f>
        <v>Нарахування на інклюзію   КПК 011 1210 </v>
      </c>
      <c r="E17" s="25"/>
      <c r="F17" s="25"/>
      <c r="G17" s="25"/>
      <c r="H17" s="25"/>
      <c r="I17" s="25"/>
      <c r="J17" s="25"/>
      <c r="K17" s="25"/>
      <c r="L17" s="25"/>
      <c r="M17" s="25">
        <f t="shared" si="3"/>
        <v>0</v>
      </c>
    </row>
    <row r="18" spans="2:12" s="13" customFormat="1" ht="11.25">
      <c r="B18" s="59"/>
      <c r="E18" s="25"/>
      <c r="F18" s="25"/>
      <c r="G18" s="25"/>
      <c r="H18" s="25"/>
      <c r="I18" s="25"/>
      <c r="J18" s="25"/>
      <c r="K18" s="25"/>
      <c r="L18" s="25"/>
    </row>
    <row r="19" spans="1:13" ht="15">
      <c r="A19" s="15"/>
      <c r="B19" s="49" t="s">
        <v>16</v>
      </c>
      <c r="C19" s="15"/>
      <c r="D19" s="15"/>
      <c r="E19" s="16">
        <f>E21+E22+E23+E24+E25+E44+E80+E96+E110+E144+E193+E203+E204+E221+E222+E237+E252+E271+E272+E273+E274+E275+E276</f>
        <v>5928</v>
      </c>
      <c r="F19" s="16">
        <f aca="true" t="shared" si="5" ref="F19:M19">F21+F22+F23+F24+F25+F44+F80+F96+F110+F144+F193+F203+F204+F221+F222+F237+F252+F271+F272+F273+F274+F275+F276</f>
        <v>0</v>
      </c>
      <c r="G19" s="16">
        <f t="shared" si="5"/>
        <v>0</v>
      </c>
      <c r="H19" s="16">
        <f t="shared" si="5"/>
        <v>0</v>
      </c>
      <c r="I19" s="16">
        <f t="shared" si="5"/>
        <v>183377</v>
      </c>
      <c r="J19" s="16">
        <f t="shared" si="5"/>
        <v>0</v>
      </c>
      <c r="K19" s="16">
        <f t="shared" si="5"/>
        <v>0</v>
      </c>
      <c r="L19" s="16">
        <f t="shared" si="5"/>
        <v>0</v>
      </c>
      <c r="M19" s="16">
        <f t="shared" si="5"/>
        <v>189305</v>
      </c>
    </row>
    <row r="20" spans="2:8" ht="15">
      <c r="B20" s="54"/>
      <c r="C20" s="1" t="s">
        <v>0</v>
      </c>
      <c r="D20" s="2" t="s">
        <v>2</v>
      </c>
      <c r="E20" s="2" t="s">
        <v>3</v>
      </c>
      <c r="F20" s="2"/>
      <c r="G20" s="2"/>
      <c r="H20" s="2"/>
    </row>
    <row r="21" spans="1:13" ht="14.25">
      <c r="A21" s="5">
        <v>1</v>
      </c>
      <c r="B21" s="45" t="str">
        <f>'[2]Жуків'!B21</f>
        <v>Класні журнали</v>
      </c>
      <c r="C21" s="7" t="s">
        <v>1</v>
      </c>
      <c r="D21" s="6">
        <v>13</v>
      </c>
      <c r="E21" s="6"/>
      <c r="F21" s="6"/>
      <c r="G21" s="6"/>
      <c r="H21" s="6"/>
      <c r="I21" s="8">
        <v>1254</v>
      </c>
      <c r="J21" s="8"/>
      <c r="K21" s="8"/>
      <c r="L21" s="8"/>
      <c r="M21" s="8">
        <f>SUM(E21:L21)</f>
        <v>1254</v>
      </c>
    </row>
    <row r="22" spans="1:13" ht="14.25">
      <c r="A22" s="5">
        <v>2</v>
      </c>
      <c r="B22" s="45" t="str">
        <f>'[2]Жуків'!B22</f>
        <v>Книги, меню</v>
      </c>
      <c r="C22" s="7" t="s">
        <v>1</v>
      </c>
      <c r="D22" s="6"/>
      <c r="E22" s="6"/>
      <c r="F22" s="6"/>
      <c r="G22" s="6"/>
      <c r="H22" s="6"/>
      <c r="I22" s="8"/>
      <c r="J22" s="8"/>
      <c r="K22" s="8"/>
      <c r="L22" s="8"/>
      <c r="M22" s="8">
        <f aca="true" t="shared" si="6" ref="M22:M100">SUM(E22:L22)</f>
        <v>0</v>
      </c>
    </row>
    <row r="23" spans="1:13" ht="14.25">
      <c r="A23" s="5">
        <v>3</v>
      </c>
      <c r="B23" s="45" t="str">
        <f>'[2]Жуків'!B23</f>
        <v>Атестити, свідоцтва</v>
      </c>
      <c r="C23" s="7" t="s">
        <v>1</v>
      </c>
      <c r="D23" s="35">
        <v>23</v>
      </c>
      <c r="E23" s="6"/>
      <c r="F23" s="6"/>
      <c r="G23" s="6"/>
      <c r="H23" s="6"/>
      <c r="I23" s="24">
        <f>D23*5</f>
        <v>115</v>
      </c>
      <c r="J23" s="8"/>
      <c r="K23" s="8"/>
      <c r="L23" s="8"/>
      <c r="M23" s="8">
        <f t="shared" si="6"/>
        <v>115</v>
      </c>
    </row>
    <row r="24" spans="1:13" ht="14.25">
      <c r="A24" s="5">
        <v>4</v>
      </c>
      <c r="B24" s="45" t="str">
        <f>'[2]Жуків'!B24</f>
        <v>Підписка</v>
      </c>
      <c r="C24" s="7" t="s">
        <v>1</v>
      </c>
      <c r="D24" s="6"/>
      <c r="E24" s="6"/>
      <c r="F24" s="6"/>
      <c r="G24" s="6"/>
      <c r="H24" s="6"/>
      <c r="I24" s="8"/>
      <c r="J24" s="8"/>
      <c r="K24" s="8"/>
      <c r="L24" s="8"/>
      <c r="M24" s="8">
        <f t="shared" si="6"/>
        <v>0</v>
      </c>
    </row>
    <row r="25" spans="1:13" s="17" customFormat="1" ht="14.25">
      <c r="A25" s="5">
        <v>5</v>
      </c>
      <c r="B25" s="45" t="str">
        <f>'[2]Жуків'!B25</f>
        <v>Канцтовари</v>
      </c>
      <c r="C25" s="7"/>
      <c r="D25" s="48"/>
      <c r="E25" s="6">
        <f>SUM(E26:E43)</f>
        <v>0</v>
      </c>
      <c r="F25" s="6">
        <f aca="true" t="shared" si="7" ref="F25:M25">SUM(F26:F43)</f>
        <v>0</v>
      </c>
      <c r="G25" s="6">
        <f t="shared" si="7"/>
        <v>0</v>
      </c>
      <c r="H25" s="6">
        <f t="shared" si="7"/>
        <v>0</v>
      </c>
      <c r="I25" s="6">
        <f t="shared" si="7"/>
        <v>4600</v>
      </c>
      <c r="J25" s="6">
        <f t="shared" si="7"/>
        <v>0</v>
      </c>
      <c r="K25" s="6">
        <f t="shared" si="7"/>
        <v>0</v>
      </c>
      <c r="L25" s="6">
        <f t="shared" si="7"/>
        <v>0</v>
      </c>
      <c r="M25" s="46">
        <f t="shared" si="7"/>
        <v>4600</v>
      </c>
    </row>
    <row r="26" spans="1:13" ht="14.25">
      <c r="A26" s="2"/>
      <c r="B26" s="43" t="str">
        <f>'[2]Жуків'!B26</f>
        <v>папір</v>
      </c>
      <c r="C26" s="43" t="str">
        <f>'[2]Жуків'!C26</f>
        <v>шт.</v>
      </c>
      <c r="D26" s="28">
        <v>30</v>
      </c>
      <c r="E26" s="2"/>
      <c r="F26" s="2"/>
      <c r="G26" s="2"/>
      <c r="H26" s="2"/>
      <c r="I26" s="17">
        <f>D26*140</f>
        <v>4200</v>
      </c>
      <c r="M26" s="2">
        <f t="shared" si="6"/>
        <v>4200</v>
      </c>
    </row>
    <row r="27" spans="1:13" ht="14.25">
      <c r="A27" s="2"/>
      <c r="B27" s="43" t="str">
        <f>'[2]Жуків'!B27</f>
        <v>книги канцелярські</v>
      </c>
      <c r="C27" s="43" t="str">
        <f>'[2]Жуків'!C27</f>
        <v>шт.</v>
      </c>
      <c r="D27" s="28">
        <v>4</v>
      </c>
      <c r="E27" s="2"/>
      <c r="F27" s="2"/>
      <c r="G27" s="2"/>
      <c r="H27" s="2"/>
      <c r="I27" s="17">
        <f>D27*100</f>
        <v>400</v>
      </c>
      <c r="M27" s="2">
        <f t="shared" si="6"/>
        <v>400</v>
      </c>
    </row>
    <row r="28" spans="1:13" ht="14.25">
      <c r="A28" s="2"/>
      <c r="B28" s="43">
        <f>'[2]Жуків'!B28</f>
        <v>0</v>
      </c>
      <c r="C28" s="43" t="str">
        <f>'[2]Жуків'!C28</f>
        <v>шт.</v>
      </c>
      <c r="D28" s="4"/>
      <c r="E28" s="2"/>
      <c r="F28" s="2"/>
      <c r="G28" s="2"/>
      <c r="H28" s="2"/>
      <c r="M28" s="2">
        <f t="shared" si="6"/>
        <v>0</v>
      </c>
    </row>
    <row r="29" spans="1:13" ht="12.75">
      <c r="A29" s="2"/>
      <c r="B29" s="43">
        <f>'[2]Жуків'!B29</f>
        <v>0</v>
      </c>
      <c r="C29" s="43" t="str">
        <f>'[2]Жуків'!C29</f>
        <v>шт.</v>
      </c>
      <c r="D29" s="22"/>
      <c r="E29" s="2"/>
      <c r="F29" s="2"/>
      <c r="G29" s="2"/>
      <c r="H29" s="2"/>
      <c r="M29" s="2">
        <f t="shared" si="6"/>
        <v>0</v>
      </c>
    </row>
    <row r="30" spans="1:13" ht="12.75">
      <c r="A30" s="2"/>
      <c r="B30" s="43">
        <f>'[2]Жуків'!B30</f>
        <v>0</v>
      </c>
      <c r="C30" s="43" t="str">
        <f>'[2]Жуків'!C30</f>
        <v>шт.</v>
      </c>
      <c r="D30" s="22"/>
      <c r="E30" s="2"/>
      <c r="F30" s="2"/>
      <c r="G30" s="2"/>
      <c r="H30" s="2"/>
      <c r="M30" s="2">
        <f t="shared" si="6"/>
        <v>0</v>
      </c>
    </row>
    <row r="31" spans="1:13" ht="12.75">
      <c r="A31" s="2"/>
      <c r="B31" s="43">
        <f>'[2]Жуків'!B31</f>
        <v>0</v>
      </c>
      <c r="C31" s="43" t="str">
        <f>'[2]Жуків'!C31</f>
        <v>шт.</v>
      </c>
      <c r="D31" s="22"/>
      <c r="E31" s="2"/>
      <c r="F31" s="2"/>
      <c r="G31" s="2"/>
      <c r="H31" s="2"/>
      <c r="M31" s="2">
        <f t="shared" si="6"/>
        <v>0</v>
      </c>
    </row>
    <row r="32" spans="1:13" ht="12.75">
      <c r="A32" s="2"/>
      <c r="B32" s="43">
        <f>'[2]Жуків'!B32</f>
        <v>0</v>
      </c>
      <c r="C32" s="43" t="str">
        <f>'[2]Жуків'!C32</f>
        <v>кг.</v>
      </c>
      <c r="D32" s="2"/>
      <c r="E32" s="2"/>
      <c r="F32" s="2"/>
      <c r="G32" s="2"/>
      <c r="H32" s="2"/>
      <c r="M32" s="2">
        <f t="shared" si="6"/>
        <v>0</v>
      </c>
    </row>
    <row r="33" spans="1:13" ht="12.75">
      <c r="A33" s="2"/>
      <c r="B33" s="43">
        <f>'[2]Жуків'!B33</f>
        <v>0</v>
      </c>
      <c r="C33" s="43" t="str">
        <f>'[2]Жуків'!C33</f>
        <v>шт.</v>
      </c>
      <c r="D33" s="2"/>
      <c r="E33" s="2"/>
      <c r="F33" s="2"/>
      <c r="G33" s="2"/>
      <c r="H33" s="2"/>
      <c r="M33" s="2">
        <f t="shared" si="6"/>
        <v>0</v>
      </c>
    </row>
    <row r="34" spans="1:13" ht="12.75">
      <c r="A34" s="2"/>
      <c r="B34" s="43">
        <f>'[2]Жуків'!B34</f>
        <v>0</v>
      </c>
      <c r="C34" s="43" t="str">
        <f>'[2]Жуків'!C34</f>
        <v>шт.</v>
      </c>
      <c r="D34" s="2"/>
      <c r="E34" s="2"/>
      <c r="F34" s="2"/>
      <c r="G34" s="2"/>
      <c r="H34" s="2"/>
      <c r="M34" s="2">
        <f t="shared" si="6"/>
        <v>0</v>
      </c>
    </row>
    <row r="35" spans="1:13" ht="12.75">
      <c r="A35" s="2"/>
      <c r="B35" s="43">
        <f>'[2]Жуків'!B35</f>
        <v>0</v>
      </c>
      <c r="C35" s="43" t="str">
        <f>'[2]Жуків'!C35</f>
        <v>шт.</v>
      </c>
      <c r="D35" s="2"/>
      <c r="E35" s="2"/>
      <c r="F35" s="2"/>
      <c r="G35" s="2"/>
      <c r="H35" s="2"/>
      <c r="M35" s="2">
        <f t="shared" si="6"/>
        <v>0</v>
      </c>
    </row>
    <row r="36" spans="1:13" ht="12.75">
      <c r="A36" s="2"/>
      <c r="B36" s="43">
        <f>'[2]Жуків'!B36</f>
        <v>0</v>
      </c>
      <c r="C36" s="43" t="str">
        <f>'[2]Жуків'!C36</f>
        <v>шт.</v>
      </c>
      <c r="D36" s="2"/>
      <c r="E36" s="2"/>
      <c r="F36" s="2"/>
      <c r="G36" s="2"/>
      <c r="H36" s="2"/>
      <c r="M36" s="2">
        <f t="shared" si="6"/>
        <v>0</v>
      </c>
    </row>
    <row r="37" spans="1:13" ht="12.75">
      <c r="A37" s="2"/>
      <c r="B37" s="43">
        <f>'[2]Жуків'!B37</f>
        <v>0</v>
      </c>
      <c r="C37" s="43" t="str">
        <f>'[2]Жуків'!C37</f>
        <v>шт.</v>
      </c>
      <c r="D37" s="2"/>
      <c r="E37" s="2"/>
      <c r="F37" s="2"/>
      <c r="G37" s="2"/>
      <c r="H37" s="2"/>
      <c r="M37" s="2">
        <f t="shared" si="6"/>
        <v>0</v>
      </c>
    </row>
    <row r="38" spans="1:13" ht="12.75">
      <c r="A38" s="2"/>
      <c r="B38" s="43">
        <f>'[2]Жуків'!B38</f>
        <v>0</v>
      </c>
      <c r="C38" s="43" t="str">
        <f>'[2]Жуків'!C38</f>
        <v>шт.</v>
      </c>
      <c r="D38" s="2"/>
      <c r="E38" s="2"/>
      <c r="F38" s="2"/>
      <c r="G38" s="2"/>
      <c r="H38" s="2"/>
      <c r="M38" s="2">
        <f t="shared" si="6"/>
        <v>0</v>
      </c>
    </row>
    <row r="39" spans="1:13" ht="12.75">
      <c r="A39" s="2"/>
      <c r="B39" s="43">
        <f>'[2]Жуків'!B39</f>
        <v>0</v>
      </c>
      <c r="C39" s="43" t="str">
        <f>'[2]Жуків'!C39</f>
        <v>шт.</v>
      </c>
      <c r="D39" s="2"/>
      <c r="E39" s="2"/>
      <c r="F39" s="2"/>
      <c r="G39" s="2"/>
      <c r="H39" s="2"/>
      <c r="M39" s="2">
        <f t="shared" si="6"/>
        <v>0</v>
      </c>
    </row>
    <row r="40" spans="1:13" ht="12.75">
      <c r="A40" s="2"/>
      <c r="B40" s="43">
        <f>'[2]Жуків'!B40</f>
        <v>0</v>
      </c>
      <c r="C40" s="43" t="str">
        <f>'[2]Жуків'!C40</f>
        <v>шт.</v>
      </c>
      <c r="D40" s="2"/>
      <c r="E40" s="2"/>
      <c r="F40" s="2"/>
      <c r="G40" s="2"/>
      <c r="H40" s="2"/>
      <c r="M40" s="2">
        <f t="shared" si="6"/>
        <v>0</v>
      </c>
    </row>
    <row r="41" spans="1:13" ht="12.75">
      <c r="A41" s="2"/>
      <c r="B41" s="43">
        <f>'[2]Жуків'!B41</f>
        <v>0</v>
      </c>
      <c r="C41" s="43" t="str">
        <f>'[2]Жуків'!C41</f>
        <v>шт.</v>
      </c>
      <c r="D41" s="2"/>
      <c r="E41" s="2"/>
      <c r="F41" s="2"/>
      <c r="G41" s="2"/>
      <c r="H41" s="2"/>
      <c r="M41" s="2">
        <f t="shared" si="6"/>
        <v>0</v>
      </c>
    </row>
    <row r="42" spans="1:13" ht="12.75">
      <c r="A42" s="2"/>
      <c r="B42" s="43">
        <f>'[2]Жуків'!B42</f>
        <v>0</v>
      </c>
      <c r="C42" s="43" t="str">
        <f>'[2]Жуків'!C42</f>
        <v>шт.</v>
      </c>
      <c r="D42" s="2"/>
      <c r="E42" s="2"/>
      <c r="F42" s="2"/>
      <c r="G42" s="2"/>
      <c r="H42" s="2"/>
      <c r="M42" s="2">
        <f t="shared" si="6"/>
        <v>0</v>
      </c>
    </row>
    <row r="43" spans="1:13" ht="12" customHeight="1">
      <c r="A43" s="22"/>
      <c r="B43" s="43">
        <f>'[2]Жуків'!B43</f>
        <v>0</v>
      </c>
      <c r="C43" s="43" t="str">
        <f>'[2]Жуків'!C43</f>
        <v>шт.</v>
      </c>
      <c r="D43" s="22"/>
      <c r="E43" s="22"/>
      <c r="F43" s="22"/>
      <c r="G43" s="22"/>
      <c r="H43" s="22"/>
      <c r="I43" s="17"/>
      <c r="J43" s="17"/>
      <c r="K43" s="17"/>
      <c r="L43" s="17"/>
      <c r="M43" s="22">
        <f t="shared" si="6"/>
        <v>0</v>
      </c>
    </row>
    <row r="44" spans="1:13" ht="14.25">
      <c r="A44" s="5">
        <v>6</v>
      </c>
      <c r="B44" s="45" t="str">
        <f>'[2]Жуків'!B44</f>
        <v>Запчастини</v>
      </c>
      <c r="C44" s="7"/>
      <c r="D44" s="6"/>
      <c r="E44" s="6">
        <f>SUM(E45:E79)</f>
        <v>0</v>
      </c>
      <c r="F44" s="6">
        <f aca="true" t="shared" si="8" ref="F44:M44">SUM(F45:F79)</f>
        <v>0</v>
      </c>
      <c r="G44" s="6">
        <f t="shared" si="8"/>
        <v>0</v>
      </c>
      <c r="H44" s="6">
        <f t="shared" si="8"/>
        <v>0</v>
      </c>
      <c r="I44" s="6">
        <f t="shared" si="8"/>
        <v>11300</v>
      </c>
      <c r="J44" s="6">
        <f t="shared" si="8"/>
        <v>0</v>
      </c>
      <c r="K44" s="6">
        <f t="shared" si="8"/>
        <v>0</v>
      </c>
      <c r="L44" s="6">
        <f t="shared" si="8"/>
        <v>0</v>
      </c>
      <c r="M44" s="6">
        <f t="shared" si="8"/>
        <v>11300</v>
      </c>
    </row>
    <row r="45" spans="2:13" ht="12.75">
      <c r="B45" s="43" t="str">
        <f>'[2]Жуків'!B45</f>
        <v>шини</v>
      </c>
      <c r="C45" s="43" t="str">
        <f>'[2]Жуків'!C45</f>
        <v>шт.</v>
      </c>
      <c r="D45" s="32"/>
      <c r="I45" s="17"/>
      <c r="M45" s="2">
        <f t="shared" si="6"/>
        <v>0</v>
      </c>
    </row>
    <row r="46" spans="2:13" ht="12.75">
      <c r="B46" s="43" t="str">
        <f>'[2]Жуків'!B46</f>
        <v>ремені</v>
      </c>
      <c r="C46" s="43" t="str">
        <f>'[2]Жуків'!C46</f>
        <v>шт.</v>
      </c>
      <c r="I46" s="17"/>
      <c r="M46" s="2">
        <f t="shared" si="6"/>
        <v>0</v>
      </c>
    </row>
    <row r="47" spans="2:13" ht="12.75">
      <c r="B47" s="43" t="str">
        <f>'[2]Жуків'!B47</f>
        <v>колодки</v>
      </c>
      <c r="C47" s="43" t="str">
        <f>'[2]Жуків'!C47</f>
        <v>шт.</v>
      </c>
      <c r="D47">
        <v>1</v>
      </c>
      <c r="H47" s="17"/>
      <c r="I47" s="17">
        <v>2500</v>
      </c>
      <c r="M47" s="2">
        <f t="shared" si="6"/>
        <v>2500</v>
      </c>
    </row>
    <row r="48" spans="2:13" ht="12.75">
      <c r="B48" s="43" t="str">
        <f>'[2]Жуків'!B48</f>
        <v>рульові наконечники поперечної тяги</v>
      </c>
      <c r="C48" s="43" t="str">
        <f>'[2]Жуків'!C48</f>
        <v>шт.</v>
      </c>
      <c r="D48">
        <v>3</v>
      </c>
      <c r="H48" s="17"/>
      <c r="I48" s="17">
        <v>1000</v>
      </c>
      <c r="M48" s="2">
        <f t="shared" si="6"/>
        <v>1000</v>
      </c>
    </row>
    <row r="49" spans="2:13" ht="12.75">
      <c r="B49" s="43" t="str">
        <f>'[2]Жуків'!B49</f>
        <v>пєчка в салон</v>
      </c>
      <c r="C49" s="43" t="str">
        <f>'[2]Жуків'!C49</f>
        <v>шт.</v>
      </c>
      <c r="H49" s="17"/>
      <c r="I49" s="17"/>
      <c r="M49" s="2">
        <f t="shared" si="6"/>
        <v>0</v>
      </c>
    </row>
    <row r="50" spans="2:13" ht="12.75">
      <c r="B50" s="43" t="str">
        <f>'[2]Жуків'!B50</f>
        <v>фільтри паливні</v>
      </c>
      <c r="C50" s="43" t="str">
        <f>'[2]Жуків'!C50</f>
        <v>шт.</v>
      </c>
      <c r="D50">
        <v>3</v>
      </c>
      <c r="H50" s="17"/>
      <c r="I50" s="17">
        <v>600</v>
      </c>
      <c r="M50" s="2">
        <f t="shared" si="6"/>
        <v>600</v>
      </c>
    </row>
    <row r="51" spans="2:13" ht="12.75">
      <c r="B51" s="43" t="str">
        <f>'[2]Жуків'!B51</f>
        <v>хрестовина</v>
      </c>
      <c r="C51" s="43" t="str">
        <f>'[2]Жуків'!C51</f>
        <v>шт.</v>
      </c>
      <c r="H51" s="17"/>
      <c r="I51" s="17"/>
      <c r="M51" s="2">
        <f t="shared" si="6"/>
        <v>0</v>
      </c>
    </row>
    <row r="52" spans="2:13" ht="12.75">
      <c r="B52" s="43" t="str">
        <f>'[2]Жуків'!B52</f>
        <v>ресорні втулки, пальці</v>
      </c>
      <c r="C52" s="43" t="str">
        <f>'[2]Жуків'!C52</f>
        <v>шт.</v>
      </c>
      <c r="D52">
        <v>12</v>
      </c>
      <c r="H52" s="17"/>
      <c r="I52" s="17">
        <v>2500</v>
      </c>
      <c r="M52" s="2">
        <f t="shared" si="6"/>
        <v>2500</v>
      </c>
    </row>
    <row r="53" spans="2:13" ht="12.75">
      <c r="B53" s="43" t="str">
        <f>'[2]Жуків'!B53</f>
        <v>ресори</v>
      </c>
      <c r="C53" s="43" t="str">
        <f>'[2]Жуків'!C53</f>
        <v>шт.</v>
      </c>
      <c r="H53" s="17"/>
      <c r="I53" s="17"/>
      <c r="M53" s="2">
        <f t="shared" si="6"/>
        <v>0</v>
      </c>
    </row>
    <row r="54" spans="2:13" ht="12.75">
      <c r="B54" s="43" t="str">
        <f>'[2]Жуків'!B54</f>
        <v>ремкомплект</v>
      </c>
      <c r="C54" s="43" t="str">
        <f>'[2]Жуків'!C54</f>
        <v>шт.</v>
      </c>
      <c r="D54" s="32">
        <v>1</v>
      </c>
      <c r="H54" s="17"/>
      <c r="I54" s="17">
        <f>D54*1000</f>
        <v>1000</v>
      </c>
      <c r="M54" s="2">
        <f t="shared" si="6"/>
        <v>1000</v>
      </c>
    </row>
    <row r="55" spans="2:13" ht="12.75">
      <c r="B55" s="43" t="str">
        <f>'[2]Жуків'!B55</f>
        <v>бендекс стартера</v>
      </c>
      <c r="C55" s="43" t="str">
        <f>'[2]Жуків'!C55</f>
        <v>шт.</v>
      </c>
      <c r="H55" s="17"/>
      <c r="I55" s="17"/>
      <c r="M55" s="2">
        <f t="shared" si="6"/>
        <v>0</v>
      </c>
    </row>
    <row r="56" spans="2:13" ht="12.75">
      <c r="B56" s="43" t="str">
        <f>'[2]Жуків'!B56</f>
        <v>гідропідсилювач керма</v>
      </c>
      <c r="C56" s="43" t="str">
        <f>'[2]Жуків'!C56</f>
        <v>шт.</v>
      </c>
      <c r="D56">
        <v>1</v>
      </c>
      <c r="H56" s="17"/>
      <c r="I56" s="17">
        <v>3000</v>
      </c>
      <c r="M56" s="2">
        <f t="shared" si="6"/>
        <v>3000</v>
      </c>
    </row>
    <row r="57" spans="2:13" ht="12.75">
      <c r="B57" s="43" t="str">
        <f>'[2]Жуків'!B57</f>
        <v>наконечник попередньої тяги</v>
      </c>
      <c r="C57" s="43" t="str">
        <f>'[2]Жуків'!C57</f>
        <v>шт.</v>
      </c>
      <c r="D57">
        <v>1</v>
      </c>
      <c r="H57" s="17"/>
      <c r="I57" s="17">
        <v>200</v>
      </c>
      <c r="M57" s="2">
        <f t="shared" si="6"/>
        <v>200</v>
      </c>
    </row>
    <row r="58" spans="2:13" ht="12.75">
      <c r="B58" s="43" t="str">
        <f>'[2]Жуків'!B58</f>
        <v>тяга продольна</v>
      </c>
      <c r="C58" s="43" t="str">
        <f>'[2]Жуків'!C58</f>
        <v>шт.</v>
      </c>
      <c r="D58">
        <v>1</v>
      </c>
      <c r="H58" s="17"/>
      <c r="I58" s="17">
        <v>500</v>
      </c>
      <c r="M58" s="2">
        <f t="shared" si="6"/>
        <v>500</v>
      </c>
    </row>
    <row r="59" spans="2:13" ht="12.75">
      <c r="B59" s="43">
        <f>'[2]Жуків'!B59</f>
        <v>0</v>
      </c>
      <c r="C59" s="43" t="str">
        <f>'[2]Жуків'!C59</f>
        <v>шт.</v>
      </c>
      <c r="H59" s="17"/>
      <c r="I59" s="17"/>
      <c r="M59" s="2">
        <f t="shared" si="6"/>
        <v>0</v>
      </c>
    </row>
    <row r="60" spans="2:13" ht="12.75">
      <c r="B60" s="43">
        <f>'[2]Жуків'!B60</f>
        <v>0</v>
      </c>
      <c r="C60" s="43" t="str">
        <f>'[2]Жуків'!C60</f>
        <v>шт.</v>
      </c>
      <c r="H60" s="17"/>
      <c r="I60" s="17"/>
      <c r="M60" s="2">
        <f t="shared" si="6"/>
        <v>0</v>
      </c>
    </row>
    <row r="61" spans="2:13" ht="12.75">
      <c r="B61" s="43">
        <f>'[2]Жуків'!B61</f>
        <v>0</v>
      </c>
      <c r="C61" s="43" t="str">
        <f>'[2]Жуків'!C61</f>
        <v>шт.</v>
      </c>
      <c r="H61" s="17"/>
      <c r="I61" s="17"/>
      <c r="M61" s="2">
        <f t="shared" si="6"/>
        <v>0</v>
      </c>
    </row>
    <row r="62" spans="2:13" ht="12.75">
      <c r="B62" s="43">
        <f>'[2]Жуків'!B62</f>
        <v>0</v>
      </c>
      <c r="C62" s="43" t="str">
        <f>'[2]Жуків'!C62</f>
        <v>шт.</v>
      </c>
      <c r="H62" s="17"/>
      <c r="I62" s="17"/>
      <c r="M62" s="2">
        <f t="shared" si="6"/>
        <v>0</v>
      </c>
    </row>
    <row r="63" spans="2:13" ht="12.75">
      <c r="B63" s="43">
        <f>'[2]Жуків'!B63</f>
        <v>0</v>
      </c>
      <c r="C63" s="43" t="str">
        <f>'[2]Жуків'!C63</f>
        <v>шт.</v>
      </c>
      <c r="H63" s="17"/>
      <c r="I63" s="17"/>
      <c r="M63" s="2">
        <f t="shared" si="6"/>
        <v>0</v>
      </c>
    </row>
    <row r="64" spans="2:13" ht="12.75">
      <c r="B64" s="43">
        <f>'[2]Жуків'!B64</f>
        <v>0</v>
      </c>
      <c r="C64" s="43" t="str">
        <f>'[2]Жуків'!C64</f>
        <v>шт.</v>
      </c>
      <c r="H64" s="17"/>
      <c r="I64" s="17"/>
      <c r="M64" s="2">
        <f t="shared" si="6"/>
        <v>0</v>
      </c>
    </row>
    <row r="65" spans="2:13" ht="12.75">
      <c r="B65" s="43">
        <f>'[2]Жуків'!B65</f>
        <v>0</v>
      </c>
      <c r="C65" s="43" t="str">
        <f>'[2]Жуків'!C65</f>
        <v>шт.</v>
      </c>
      <c r="I65" s="17"/>
      <c r="M65" s="2">
        <f t="shared" si="6"/>
        <v>0</v>
      </c>
    </row>
    <row r="66" spans="2:13" ht="12.75">
      <c r="B66" s="43">
        <f>'[2]Жуків'!B66</f>
        <v>0</v>
      </c>
      <c r="C66" s="43" t="str">
        <f>'[2]Жуків'!C66</f>
        <v>шт.</v>
      </c>
      <c r="I66" s="17"/>
      <c r="M66" s="2">
        <f t="shared" si="6"/>
        <v>0</v>
      </c>
    </row>
    <row r="67" spans="2:13" ht="12.75">
      <c r="B67" s="43">
        <f>'[2]Жуків'!B67</f>
        <v>0</v>
      </c>
      <c r="C67" s="43" t="str">
        <f>'[2]Жуків'!C67</f>
        <v>шт.</v>
      </c>
      <c r="I67" s="17"/>
      <c r="M67" s="2">
        <f t="shared" si="6"/>
        <v>0</v>
      </c>
    </row>
    <row r="68" spans="2:13" ht="12.75">
      <c r="B68" s="43">
        <f>'[2]Жуків'!B68</f>
        <v>0</v>
      </c>
      <c r="C68" s="43" t="str">
        <f>'[2]Жуків'!C68</f>
        <v>шт.</v>
      </c>
      <c r="I68" s="17"/>
      <c r="M68" s="2">
        <f t="shared" si="6"/>
        <v>0</v>
      </c>
    </row>
    <row r="69" spans="2:13" ht="12.75">
      <c r="B69" s="43">
        <f>'[2]Жуків'!B69</f>
        <v>0</v>
      </c>
      <c r="C69" s="43" t="str">
        <f>'[2]Жуків'!C69</f>
        <v>шт.</v>
      </c>
      <c r="I69" s="17"/>
      <c r="M69" s="2">
        <f t="shared" si="6"/>
        <v>0</v>
      </c>
    </row>
    <row r="70" spans="2:13" ht="12.75">
      <c r="B70" s="43">
        <f>'[2]Жуків'!B70</f>
        <v>0</v>
      </c>
      <c r="C70" s="43" t="str">
        <f>'[2]Жуків'!C70</f>
        <v>шт.</v>
      </c>
      <c r="I70" s="17"/>
      <c r="M70" s="2">
        <f t="shared" si="6"/>
        <v>0</v>
      </c>
    </row>
    <row r="71" spans="2:13" ht="12.75">
      <c r="B71" s="43">
        <f>'[2]Жуків'!B71</f>
        <v>0</v>
      </c>
      <c r="C71" s="43" t="str">
        <f>'[2]Жуків'!C71</f>
        <v>шт.</v>
      </c>
      <c r="I71" s="17"/>
      <c r="M71" s="2">
        <f t="shared" si="6"/>
        <v>0</v>
      </c>
    </row>
    <row r="72" spans="2:13" ht="12.75">
      <c r="B72" s="43">
        <f>'[2]Жуків'!B72</f>
        <v>0</v>
      </c>
      <c r="C72" s="43" t="str">
        <f>'[2]Жуків'!C72</f>
        <v>шт.</v>
      </c>
      <c r="I72" s="17"/>
      <c r="M72" s="2">
        <f t="shared" si="6"/>
        <v>0</v>
      </c>
    </row>
    <row r="73" spans="2:13" ht="12.75">
      <c r="B73" s="43">
        <f>'[2]Жуків'!B73</f>
        <v>0</v>
      </c>
      <c r="C73" s="43" t="str">
        <f>'[2]Жуків'!C73</f>
        <v>шт.</v>
      </c>
      <c r="I73" s="17"/>
      <c r="M73" s="2">
        <f t="shared" si="6"/>
        <v>0</v>
      </c>
    </row>
    <row r="74" spans="2:13" ht="12.75">
      <c r="B74" s="43">
        <f>'[2]Жуків'!B74</f>
        <v>0</v>
      </c>
      <c r="C74" s="43" t="str">
        <f>'[2]Жуків'!C74</f>
        <v>шт.</v>
      </c>
      <c r="I74" s="17"/>
      <c r="M74" s="2">
        <f t="shared" si="6"/>
        <v>0</v>
      </c>
    </row>
    <row r="75" spans="2:13" ht="12.75">
      <c r="B75" s="43">
        <f>'[2]Жуків'!B75</f>
        <v>0</v>
      </c>
      <c r="C75" s="43" t="str">
        <f>'[2]Жуків'!C75</f>
        <v>шт.</v>
      </c>
      <c r="I75" s="17"/>
      <c r="M75" s="2">
        <f t="shared" si="6"/>
        <v>0</v>
      </c>
    </row>
    <row r="76" spans="2:13" ht="12.75">
      <c r="B76" s="43">
        <f>'[2]Жуків'!B76</f>
        <v>0</v>
      </c>
      <c r="C76" s="43" t="str">
        <f>'[2]Жуків'!C76</f>
        <v>шт.</v>
      </c>
      <c r="I76" s="17"/>
      <c r="M76" s="2">
        <f t="shared" si="6"/>
        <v>0</v>
      </c>
    </row>
    <row r="77" spans="2:13" ht="12.75">
      <c r="B77" s="43">
        <f>'[2]Жуків'!B77</f>
        <v>0</v>
      </c>
      <c r="C77" s="43" t="str">
        <f>'[2]Жуків'!C77</f>
        <v>шт.</v>
      </c>
      <c r="I77" s="17"/>
      <c r="M77" s="2">
        <f t="shared" si="6"/>
        <v>0</v>
      </c>
    </row>
    <row r="78" spans="2:13" ht="13.5" customHeight="1">
      <c r="B78" s="43" t="str">
        <f>'[2]Жуків'!B78</f>
        <v>літол</v>
      </c>
      <c r="C78" s="43" t="str">
        <f>'[2]Жуків'!C78</f>
        <v>шт.</v>
      </c>
      <c r="I78" s="17"/>
      <c r="M78" s="2">
        <f t="shared" si="6"/>
        <v>0</v>
      </c>
    </row>
    <row r="79" spans="2:13" ht="12.75">
      <c r="B79" s="43" t="str">
        <f>'[2]Жуків'!B79</f>
        <v>тосол</v>
      </c>
      <c r="C79" s="43" t="str">
        <f>'[2]Жуків'!C79</f>
        <v>шт.</v>
      </c>
      <c r="M79" s="2">
        <f t="shared" si="6"/>
        <v>0</v>
      </c>
    </row>
    <row r="80" spans="1:13" ht="14.25">
      <c r="A80" s="5">
        <v>7</v>
      </c>
      <c r="B80" s="45" t="str">
        <f>'[2]Жуків'!B80</f>
        <v>Посуд</v>
      </c>
      <c r="C80" s="7"/>
      <c r="D80" s="6"/>
      <c r="E80" s="6">
        <f aca="true" t="shared" si="9" ref="E80:K80">SUM(E81:E95)</f>
        <v>0</v>
      </c>
      <c r="F80" s="6">
        <f t="shared" si="9"/>
        <v>0</v>
      </c>
      <c r="G80" s="6">
        <f t="shared" si="9"/>
        <v>0</v>
      </c>
      <c r="H80" s="6">
        <f t="shared" si="9"/>
        <v>0</v>
      </c>
      <c r="I80" s="6">
        <f t="shared" si="9"/>
        <v>0</v>
      </c>
      <c r="J80" s="6">
        <f>SUM(J81:J95)</f>
        <v>0</v>
      </c>
      <c r="K80" s="6">
        <f t="shared" si="9"/>
        <v>0</v>
      </c>
      <c r="L80" s="6">
        <f>SUM(L81:L95)</f>
        <v>0</v>
      </c>
      <c r="M80" s="6">
        <f>SUM(M81:M95)</f>
        <v>0</v>
      </c>
    </row>
    <row r="81" spans="1:13" ht="12.75">
      <c r="A81" s="41"/>
      <c r="B81" s="43" t="str">
        <f>'[2]Жуків'!B81</f>
        <v>дошка розділочна</v>
      </c>
      <c r="C81" s="2" t="s">
        <v>1</v>
      </c>
      <c r="M81" s="2">
        <f t="shared" si="6"/>
        <v>0</v>
      </c>
    </row>
    <row r="82" spans="1:13" ht="12.75">
      <c r="A82" s="41"/>
      <c r="B82" s="43" t="str">
        <f>'[2]Жуків'!B82</f>
        <v>каструля</v>
      </c>
      <c r="C82" s="2" t="s">
        <v>1</v>
      </c>
      <c r="M82" s="2">
        <f t="shared" si="6"/>
        <v>0</v>
      </c>
    </row>
    <row r="83" spans="1:13" ht="12.75">
      <c r="A83" s="41"/>
      <c r="B83" s="43" t="str">
        <f>'[2]Жуків'!B83</f>
        <v>миска нержавіюча</v>
      </c>
      <c r="C83" s="2" t="s">
        <v>1</v>
      </c>
      <c r="D83" s="17"/>
      <c r="M83" s="2">
        <f t="shared" si="6"/>
        <v>0</v>
      </c>
    </row>
    <row r="84" spans="1:13" ht="12.75">
      <c r="A84" s="41"/>
      <c r="B84" s="43" t="str">
        <f>'[2]Жуків'!B84</f>
        <v>черпак</v>
      </c>
      <c r="C84" s="2" t="s">
        <v>1</v>
      </c>
      <c r="D84" s="17"/>
      <c r="M84" s="2">
        <f t="shared" si="6"/>
        <v>0</v>
      </c>
    </row>
    <row r="85" spans="1:13" ht="12.75">
      <c r="A85" s="41"/>
      <c r="B85" s="43" t="str">
        <f>'[2]Жуків'!B85</f>
        <v>тарілка</v>
      </c>
      <c r="C85" s="2" t="s">
        <v>1</v>
      </c>
      <c r="D85" s="17"/>
      <c r="M85" s="2">
        <f t="shared" si="6"/>
        <v>0</v>
      </c>
    </row>
    <row r="86" spans="1:13" ht="12.75">
      <c r="A86" s="41"/>
      <c r="B86" s="43" t="str">
        <f>'[2]Жуків'!B86</f>
        <v>кувшин для чаю</v>
      </c>
      <c r="C86" s="2" t="s">
        <v>1</v>
      </c>
      <c r="D86" s="17"/>
      <c r="M86" s="2">
        <f t="shared" si="6"/>
        <v>0</v>
      </c>
    </row>
    <row r="87" spans="1:13" ht="12.75">
      <c r="A87" s="41"/>
      <c r="B87" s="43" t="str">
        <f>'[2]Жуків'!B87</f>
        <v>тертка</v>
      </c>
      <c r="C87" s="2" t="s">
        <v>1</v>
      </c>
      <c r="D87" s="17"/>
      <c r="M87" s="2">
        <f t="shared" si="6"/>
        <v>0</v>
      </c>
    </row>
    <row r="88" spans="1:13" ht="12.75">
      <c r="A88" s="41"/>
      <c r="B88" s="43" t="str">
        <f>'[2]Жуків'!B88</f>
        <v>вилки, ложки</v>
      </c>
      <c r="C88" s="2" t="s">
        <v>1</v>
      </c>
      <c r="D88" s="17"/>
      <c r="M88" s="2">
        <f t="shared" si="6"/>
        <v>0</v>
      </c>
    </row>
    <row r="89" spans="1:13" ht="12.75">
      <c r="A89" s="41"/>
      <c r="B89" s="43" t="str">
        <f>'[2]Жуків'!B89</f>
        <v>ножі</v>
      </c>
      <c r="C89" s="2" t="s">
        <v>1</v>
      </c>
      <c r="D89" s="17"/>
      <c r="M89" s="2">
        <f t="shared" si="6"/>
        <v>0</v>
      </c>
    </row>
    <row r="90" spans="1:13" ht="12.75">
      <c r="A90" s="41"/>
      <c r="B90" s="43" t="str">
        <f>'[2]Жуків'!B90</f>
        <v>сковорода</v>
      </c>
      <c r="C90" s="2" t="s">
        <v>1</v>
      </c>
      <c r="D90" s="17"/>
      <c r="M90" s="2">
        <f t="shared" si="6"/>
        <v>0</v>
      </c>
    </row>
    <row r="91" spans="1:13" ht="12.75">
      <c r="A91" s="41"/>
      <c r="B91" s="43" t="str">
        <f>'[2]Жуків'!B91</f>
        <v>чашки</v>
      </c>
      <c r="C91" s="2" t="s">
        <v>1</v>
      </c>
      <c r="D91" s="17"/>
      <c r="M91" s="2">
        <f t="shared" si="6"/>
        <v>0</v>
      </c>
    </row>
    <row r="92" spans="1:13" ht="12.75">
      <c r="A92" s="41"/>
      <c r="B92" s="43">
        <f>'[2]Жуків'!B92</f>
        <v>0</v>
      </c>
      <c r="C92" s="2" t="s">
        <v>1</v>
      </c>
      <c r="M92" s="2">
        <f t="shared" si="6"/>
        <v>0</v>
      </c>
    </row>
    <row r="93" spans="1:13" ht="12.75">
      <c r="A93" s="41"/>
      <c r="B93" s="43">
        <f>'[2]Жуків'!B93</f>
        <v>0</v>
      </c>
      <c r="C93" s="2" t="s">
        <v>1</v>
      </c>
      <c r="M93" s="2">
        <f t="shared" si="6"/>
        <v>0</v>
      </c>
    </row>
    <row r="94" spans="1:13" ht="12.75">
      <c r="A94" s="41"/>
      <c r="B94" s="43">
        <f>'[2]Жуків'!B94</f>
        <v>0</v>
      </c>
      <c r="C94" s="2" t="s">
        <v>1</v>
      </c>
      <c r="M94" s="2">
        <f>SUM(E94:L94)</f>
        <v>0</v>
      </c>
    </row>
    <row r="95" spans="1:13" ht="12.75">
      <c r="A95" s="41"/>
      <c r="B95" s="43">
        <f>'[2]Жуків'!B95</f>
        <v>0</v>
      </c>
      <c r="C95" s="2" t="s">
        <v>1</v>
      </c>
      <c r="M95" s="2">
        <f>SUM(E95:L95)</f>
        <v>0</v>
      </c>
    </row>
    <row r="96" spans="1:13" ht="14.25">
      <c r="A96" s="9">
        <v>8</v>
      </c>
      <c r="B96" s="45" t="str">
        <f>'[2]Жуків'!B96</f>
        <v>Миючі дезинфікуючі засоби</v>
      </c>
      <c r="C96" s="7"/>
      <c r="D96" s="6"/>
      <c r="E96" s="6">
        <f aca="true" t="shared" si="10" ref="E96:K96">SUM(E97:E109)</f>
        <v>0</v>
      </c>
      <c r="F96" s="6">
        <f t="shared" si="10"/>
        <v>0</v>
      </c>
      <c r="G96" s="6">
        <f t="shared" si="10"/>
        <v>0</v>
      </c>
      <c r="H96" s="6">
        <f t="shared" si="10"/>
        <v>0</v>
      </c>
      <c r="I96" s="6">
        <f t="shared" si="10"/>
        <v>6848</v>
      </c>
      <c r="J96" s="6">
        <f t="shared" si="10"/>
        <v>0</v>
      </c>
      <c r="K96" s="6">
        <f t="shared" si="10"/>
        <v>0</v>
      </c>
      <c r="L96" s="6">
        <f>SUM(L97:L109)</f>
        <v>0</v>
      </c>
      <c r="M96" s="6">
        <f>SUM(M97:M109)</f>
        <v>6848</v>
      </c>
    </row>
    <row r="97" spans="2:13" ht="12.75">
      <c r="B97" s="43" t="str">
        <f>'[2]Жуків'!B97</f>
        <v>мило рідке</v>
      </c>
      <c r="C97" s="43" t="str">
        <f>'[2]Жуків'!C97</f>
        <v>банок </v>
      </c>
      <c r="D97" s="32">
        <v>30</v>
      </c>
      <c r="I97">
        <f>D97*100</f>
        <v>3000</v>
      </c>
      <c r="M97" s="2">
        <f t="shared" si="6"/>
        <v>3000</v>
      </c>
    </row>
    <row r="98" spans="2:13" ht="12.75">
      <c r="B98" s="43" t="str">
        <f>'[2]Жуків'!B98</f>
        <v>миюче</v>
      </c>
      <c r="C98" s="43" t="str">
        <f>'[2]Жуків'!C98</f>
        <v>шт.</v>
      </c>
      <c r="D98" s="32">
        <v>30</v>
      </c>
      <c r="I98">
        <f>D98*30</f>
        <v>900</v>
      </c>
      <c r="M98" s="2">
        <f t="shared" si="6"/>
        <v>900</v>
      </c>
    </row>
    <row r="99" spans="2:13" ht="12.75">
      <c r="B99" s="43" t="str">
        <f>'[2]Жуків'!B99</f>
        <v>чистяще</v>
      </c>
      <c r="C99" s="43" t="str">
        <f>'[2]Жуків'!C99</f>
        <v>шт.</v>
      </c>
      <c r="D99" s="32">
        <v>20</v>
      </c>
      <c r="I99">
        <f>D99*50</f>
        <v>1000</v>
      </c>
      <c r="M99" s="2">
        <f t="shared" si="6"/>
        <v>1000</v>
      </c>
    </row>
    <row r="100" spans="2:13" ht="12.75">
      <c r="B100" s="43" t="str">
        <f>'[2]Жуків'!B100</f>
        <v>білизна</v>
      </c>
      <c r="C100" s="43" t="str">
        <f>'[2]Жуків'!C100</f>
        <v>л</v>
      </c>
      <c r="D100" s="32">
        <v>20</v>
      </c>
      <c r="I100">
        <f>D100*8</f>
        <v>160</v>
      </c>
      <c r="M100" s="2">
        <f t="shared" si="6"/>
        <v>160</v>
      </c>
    </row>
    <row r="101" spans="2:13" ht="12.75">
      <c r="B101" s="43" t="str">
        <f>'[2]Жуків'!B101</f>
        <v>пральний порошок</v>
      </c>
      <c r="C101" s="43" t="str">
        <f>'[2]Жуків'!C101</f>
        <v>кг.</v>
      </c>
      <c r="D101" s="32">
        <v>5.76</v>
      </c>
      <c r="I101">
        <f>D101*50</f>
        <v>288</v>
      </c>
      <c r="M101" s="2">
        <f aca="true" t="shared" si="11" ref="M101:M165">SUM(E101:L101)</f>
        <v>288</v>
      </c>
    </row>
    <row r="102" spans="2:13" ht="12.75">
      <c r="B102" s="43" t="str">
        <f>'[2]Жуків'!B102</f>
        <v>бланідас</v>
      </c>
      <c r="C102" s="43" t="str">
        <f>'[2]Жуків'!C102</f>
        <v>кг.</v>
      </c>
      <c r="D102" s="32">
        <v>5</v>
      </c>
      <c r="I102">
        <f>D102*300</f>
        <v>1500</v>
      </c>
      <c r="M102" s="2">
        <f t="shared" si="11"/>
        <v>1500</v>
      </c>
    </row>
    <row r="103" spans="2:13" ht="12.75">
      <c r="B103" s="43">
        <f>'[2]Жуків'!B103</f>
        <v>0</v>
      </c>
      <c r="C103" s="43">
        <f>'[2]Жуків'!C103</f>
        <v>0</v>
      </c>
      <c r="D103" s="32"/>
      <c r="M103" s="2">
        <f t="shared" si="11"/>
        <v>0</v>
      </c>
    </row>
    <row r="104" spans="2:13" ht="12.75">
      <c r="B104" s="43">
        <f>'[2]Жуків'!B104</f>
        <v>0</v>
      </c>
      <c r="C104" s="43">
        <f>'[2]Жуків'!C104</f>
        <v>0</v>
      </c>
      <c r="D104" s="17"/>
      <c r="M104" s="2">
        <f t="shared" si="11"/>
        <v>0</v>
      </c>
    </row>
    <row r="105" spans="2:13" ht="12.75">
      <c r="B105" s="43">
        <f>'[2]Жуків'!B105</f>
        <v>0</v>
      </c>
      <c r="C105" s="43">
        <f>'[2]Жуків'!C105</f>
        <v>0</v>
      </c>
      <c r="D105" s="17"/>
      <c r="M105" s="2">
        <f t="shared" si="11"/>
        <v>0</v>
      </c>
    </row>
    <row r="106" spans="2:13" ht="12.75">
      <c r="B106" s="43">
        <f>'[2]Жуків'!B106</f>
        <v>0</v>
      </c>
      <c r="C106" s="43">
        <f>'[2]Жуків'!C106</f>
        <v>0</v>
      </c>
      <c r="D106" s="17"/>
      <c r="M106" s="2">
        <f t="shared" si="11"/>
        <v>0</v>
      </c>
    </row>
    <row r="107" spans="2:13" ht="12.75">
      <c r="B107" s="43">
        <f>'[2]Жуків'!B107</f>
        <v>0</v>
      </c>
      <c r="C107" s="43">
        <f>'[2]Жуків'!C107</f>
        <v>0</v>
      </c>
      <c r="D107" s="17"/>
      <c r="M107" s="2">
        <f t="shared" si="11"/>
        <v>0</v>
      </c>
    </row>
    <row r="108" spans="2:13" ht="12.75">
      <c r="B108" s="43">
        <f>'[2]Жуків'!B108</f>
        <v>0</v>
      </c>
      <c r="C108" s="43">
        <f>'[2]Жуків'!C108</f>
        <v>0</v>
      </c>
      <c r="M108" s="2">
        <f t="shared" si="11"/>
        <v>0</v>
      </c>
    </row>
    <row r="109" spans="2:13" ht="12.75">
      <c r="B109" s="43">
        <f>'[2]Жуків'!B109</f>
        <v>0</v>
      </c>
      <c r="C109" s="43">
        <f>'[2]Жуків'!C109</f>
        <v>0</v>
      </c>
      <c r="M109" s="2">
        <f t="shared" si="11"/>
        <v>0</v>
      </c>
    </row>
    <row r="110" spans="1:13" ht="14.25">
      <c r="A110" s="9">
        <v>9</v>
      </c>
      <c r="B110" s="45" t="str">
        <f>'[2]Жуків'!B110</f>
        <v>Госптовари</v>
      </c>
      <c r="C110" s="7"/>
      <c r="D110" s="6"/>
      <c r="E110" s="6">
        <f aca="true" t="shared" si="12" ref="E110:M110">SUM(E111:E143)</f>
        <v>0</v>
      </c>
      <c r="F110" s="6">
        <f t="shared" si="12"/>
        <v>0</v>
      </c>
      <c r="G110" s="6">
        <f t="shared" si="12"/>
        <v>0</v>
      </c>
      <c r="H110" s="6">
        <f t="shared" si="12"/>
        <v>0</v>
      </c>
      <c r="I110" s="6">
        <f t="shared" si="12"/>
        <v>900</v>
      </c>
      <c r="J110" s="6">
        <f t="shared" si="12"/>
        <v>0</v>
      </c>
      <c r="K110" s="6">
        <f t="shared" si="12"/>
        <v>0</v>
      </c>
      <c r="L110" s="6">
        <f t="shared" si="12"/>
        <v>0</v>
      </c>
      <c r="M110" s="6">
        <f t="shared" si="12"/>
        <v>900</v>
      </c>
    </row>
    <row r="111" spans="2:13" ht="12.75">
      <c r="B111" s="43" t="str">
        <f>'[2]Жуків'!B111</f>
        <v>замки різні</v>
      </c>
      <c r="C111" s="43" t="str">
        <f>'[2]Жуків'!C111</f>
        <v>шт.</v>
      </c>
      <c r="M111" s="2">
        <f t="shared" si="11"/>
        <v>0</v>
      </c>
    </row>
    <row r="112" spans="2:13" ht="12.75">
      <c r="B112" s="43" t="str">
        <f>'[2]Жуків'!B112</f>
        <v>віники</v>
      </c>
      <c r="C112" s="43" t="str">
        <f>'[2]Жуків'!C112</f>
        <v>шт.</v>
      </c>
      <c r="D112" s="32">
        <v>15</v>
      </c>
      <c r="I112">
        <f>D112*60</f>
        <v>900</v>
      </c>
      <c r="M112" s="2">
        <f t="shared" si="11"/>
        <v>900</v>
      </c>
    </row>
    <row r="113" spans="2:13" ht="12.75">
      <c r="B113" s="43" t="str">
        <f>'[2]Жуків'!B113</f>
        <v>електроди</v>
      </c>
      <c r="C113" s="43" t="str">
        <f>'[2]Жуків'!C113</f>
        <v>шт.</v>
      </c>
      <c r="D113" s="32"/>
      <c r="I113">
        <f>D113*100</f>
        <v>0</v>
      </c>
      <c r="M113" s="2">
        <f t="shared" si="11"/>
        <v>0</v>
      </c>
    </row>
    <row r="114" spans="2:13" ht="12.75">
      <c r="B114" s="43" t="str">
        <f>'[2]Жуків'!B114</f>
        <v>вапно хлорне</v>
      </c>
      <c r="C114" s="43" t="str">
        <f>'[2]Жуків'!C114</f>
        <v>кг.</v>
      </c>
      <c r="M114" s="2">
        <f t="shared" si="11"/>
        <v>0</v>
      </c>
    </row>
    <row r="115" spans="2:13" ht="12.75">
      <c r="B115" s="43" t="str">
        <f>'[2]Жуків'!B115</f>
        <v>відра прості</v>
      </c>
      <c r="C115" s="43" t="str">
        <f>'[2]Жуків'!C115</f>
        <v>шт.</v>
      </c>
      <c r="D115" s="17"/>
      <c r="M115" s="2">
        <f t="shared" si="11"/>
        <v>0</v>
      </c>
    </row>
    <row r="116" spans="2:13" ht="12.75">
      <c r="B116" s="43" t="str">
        <f>'[2]Жуків'!B116</f>
        <v>пила циркулярна</v>
      </c>
      <c r="C116" s="43" t="str">
        <f>'[2]Жуків'!C116</f>
        <v>шт.</v>
      </c>
      <c r="D116" s="17"/>
      <c r="M116" s="2">
        <f t="shared" si="11"/>
        <v>0</v>
      </c>
    </row>
    <row r="117" spans="2:13" ht="12.75">
      <c r="B117" s="43" t="str">
        <f>'[2]Жуків'!B117</f>
        <v>електроди</v>
      </c>
      <c r="C117" s="43" t="str">
        <f>'[2]Жуків'!C117</f>
        <v>кг.</v>
      </c>
      <c r="D117" s="17"/>
      <c r="M117" s="2">
        <f t="shared" si="11"/>
        <v>0</v>
      </c>
    </row>
    <row r="118" spans="2:13" ht="12.75">
      <c r="B118" s="43" t="str">
        <f>'[2]Жуків'!B118</f>
        <v>конфорки до електроплит</v>
      </c>
      <c r="C118" s="43" t="str">
        <f>'[2]Жуків'!C118</f>
        <v>шт.</v>
      </c>
      <c r="D118" s="17"/>
      <c r="M118" s="2">
        <f t="shared" si="11"/>
        <v>0</v>
      </c>
    </row>
    <row r="119" spans="2:13" ht="12.75">
      <c r="B119" s="43" t="str">
        <f>'[2]Жуків'!B119</f>
        <v>інвентар у майстерні</v>
      </c>
      <c r="C119" s="43" t="str">
        <f>'[2]Жуків'!C119</f>
        <v>шт.</v>
      </c>
      <c r="D119" s="17"/>
      <c r="M119" s="2">
        <f t="shared" si="11"/>
        <v>0</v>
      </c>
    </row>
    <row r="120" spans="2:13" ht="12.75">
      <c r="B120" s="43" t="str">
        <f>'[2]Жуків'!B120</f>
        <v>редукці</v>
      </c>
      <c r="C120" s="43" t="str">
        <f>'[2]Жуків'!C120</f>
        <v>шт.</v>
      </c>
      <c r="D120" s="17"/>
      <c r="M120" s="2">
        <f t="shared" si="11"/>
        <v>0</v>
      </c>
    </row>
    <row r="121" spans="2:13" ht="12.75">
      <c r="B121" s="43" t="str">
        <f>'[2]Жуків'!B121</f>
        <v>фільтр води</v>
      </c>
      <c r="C121" s="43" t="str">
        <f>'[2]Жуків'!C121</f>
        <v>шт.</v>
      </c>
      <c r="D121" s="17"/>
      <c r="M121" s="2">
        <f t="shared" si="11"/>
        <v>0</v>
      </c>
    </row>
    <row r="122" spans="2:13" ht="12.75">
      <c r="B122" s="43" t="str">
        <f>'[2]Жуків'!B122</f>
        <v>круг наждачний</v>
      </c>
      <c r="C122" s="43" t="str">
        <f>'[2]Жуків'!C122</f>
        <v>шт.</v>
      </c>
      <c r="D122" s="17"/>
      <c r="M122" s="2">
        <f t="shared" si="11"/>
        <v>0</v>
      </c>
    </row>
    <row r="123" spans="2:13" ht="12.75">
      <c r="B123" s="43" t="str">
        <f>'[2]Жуків'!B123</f>
        <v>защита тримера (до коси)</v>
      </c>
      <c r="C123" s="43" t="str">
        <f>'[2]Жуків'!C123</f>
        <v>шт.</v>
      </c>
      <c r="D123" s="17"/>
      <c r="M123" s="2">
        <f t="shared" si="11"/>
        <v>0</v>
      </c>
    </row>
    <row r="124" spans="2:13" ht="12.75">
      <c r="B124" s="43" t="str">
        <f>'[2]Жуків'!B124</f>
        <v>мийка                   (бак до станції )</v>
      </c>
      <c r="C124" s="43" t="str">
        <f>'[2]Жуків'!C124</f>
        <v>шт.</v>
      </c>
      <c r="D124" s="17"/>
      <c r="M124" s="2">
        <f t="shared" si="11"/>
        <v>0</v>
      </c>
    </row>
    <row r="125" spans="2:13" ht="12.75">
      <c r="B125" s="43" t="str">
        <f>'[2]Жуків'!B125</f>
        <v>круг наждачний</v>
      </c>
      <c r="C125" s="43" t="str">
        <f>'[2]Жуків'!C125</f>
        <v>шт.</v>
      </c>
      <c r="D125" s="17"/>
      <c r="M125" s="2">
        <f t="shared" si="11"/>
        <v>0</v>
      </c>
    </row>
    <row r="126" spans="2:13" ht="12.75">
      <c r="B126" s="43" t="str">
        <f>'[2]Жуків'!B126</f>
        <v>диферинційні вимикачі</v>
      </c>
      <c r="C126" s="43" t="str">
        <f>'[2]Жуків'!C126</f>
        <v>шт.</v>
      </c>
      <c r="M126" s="2">
        <f t="shared" si="11"/>
        <v>0</v>
      </c>
    </row>
    <row r="127" spans="2:13" ht="12.75">
      <c r="B127" s="43" t="str">
        <f>'[2]Жуків'!B127</f>
        <v>вага</v>
      </c>
      <c r="C127" s="43" t="str">
        <f>'[2]Жуків'!C127</f>
        <v>шт.</v>
      </c>
      <c r="M127" s="2">
        <f t="shared" si="11"/>
        <v>0</v>
      </c>
    </row>
    <row r="128" spans="2:13" ht="12.75">
      <c r="B128" s="43" t="str">
        <f>'[2]Жуків'!B128</f>
        <v>тачка   </v>
      </c>
      <c r="C128" s="43" t="str">
        <f>'[2]Жуків'!C128</f>
        <v>шт.</v>
      </c>
      <c r="M128" s="2">
        <f t="shared" si="11"/>
        <v>0</v>
      </c>
    </row>
    <row r="129" spans="2:13" ht="12.75">
      <c r="B129" s="43" t="str">
        <f>'[2]Жуків'!B129</f>
        <v>лічильник газовий</v>
      </c>
      <c r="C129" s="43" t="str">
        <f>'[2]Жуків'!C129</f>
        <v>шт.</v>
      </c>
      <c r="M129" s="2">
        <f t="shared" si="11"/>
        <v>0</v>
      </c>
    </row>
    <row r="130" spans="2:13" ht="12.75">
      <c r="B130" s="43" t="str">
        <f>'[2]Жуків'!B130</f>
        <v>модем (до газового лічильника)</v>
      </c>
      <c r="C130" s="43" t="str">
        <f>'[2]Жуків'!C130</f>
        <v>шт.</v>
      </c>
      <c r="M130" s="2">
        <f t="shared" si="11"/>
        <v>0</v>
      </c>
    </row>
    <row r="131" spans="2:13" ht="12.75">
      <c r="B131" s="43" t="str">
        <f>'[2]Жуків'!B131</f>
        <v>датчик імпульсу</v>
      </c>
      <c r="C131" s="43" t="str">
        <f>'[2]Жуків'!C131</f>
        <v>шт.</v>
      </c>
      <c r="M131" s="2">
        <f t="shared" si="11"/>
        <v>0</v>
      </c>
    </row>
    <row r="132" spans="2:13" ht="12.75">
      <c r="B132" s="43" t="str">
        <f>'[2]Жуків'!B132</f>
        <v>доводчик до дверей</v>
      </c>
      <c r="C132" s="43" t="str">
        <f>'[2]Жуків'!C132</f>
        <v>шт.</v>
      </c>
      <c r="M132" s="2">
        <f t="shared" si="11"/>
        <v>0</v>
      </c>
    </row>
    <row r="133" spans="2:13" ht="12.75">
      <c r="B133" s="43" t="str">
        <f>'[2]Жуків'!B133</f>
        <v>лопати, граблі</v>
      </c>
      <c r="C133" s="43" t="str">
        <f>'[2]Жуків'!C133</f>
        <v>шт.</v>
      </c>
      <c r="M133" s="2">
        <f t="shared" si="11"/>
        <v>0</v>
      </c>
    </row>
    <row r="134" spans="2:13" ht="12.75">
      <c r="B134" s="43" t="str">
        <f>'[2]Жуків'!B134</f>
        <v>лічильник для води</v>
      </c>
      <c r="C134" s="43" t="str">
        <f>'[2]Жуків'!C134</f>
        <v>шт.</v>
      </c>
      <c r="M134" s="2">
        <f t="shared" si="11"/>
        <v>0</v>
      </c>
    </row>
    <row r="135" spans="2:13" ht="12.75">
      <c r="B135" s="43" t="str">
        <f>'[2]Жуків'!B135</f>
        <v>стрємянка</v>
      </c>
      <c r="C135" s="43" t="str">
        <f>'[2]Жуків'!C135</f>
        <v>шт.</v>
      </c>
      <c r="M135" s="2">
        <f t="shared" si="11"/>
        <v>0</v>
      </c>
    </row>
    <row r="136" spans="2:13" ht="12.75">
      <c r="B136" s="43" t="str">
        <f>'[2]Жуків'!B136</f>
        <v>бензопила</v>
      </c>
      <c r="C136" s="43" t="str">
        <f>'[2]Жуків'!C136</f>
        <v>шт.</v>
      </c>
      <c r="M136" s="2">
        <f t="shared" si="11"/>
        <v>0</v>
      </c>
    </row>
    <row r="137" spans="2:13" ht="12.75">
      <c r="B137" s="43" t="str">
        <f>'[2]Жуків'!B137</f>
        <v>станки </v>
      </c>
      <c r="C137" s="43" t="str">
        <f>'[2]Жуків'!C137</f>
        <v>шт.</v>
      </c>
      <c r="M137" s="2">
        <f t="shared" si="11"/>
        <v>0</v>
      </c>
    </row>
    <row r="138" spans="2:13" ht="12.75">
      <c r="B138" s="43" t="str">
        <f>'[2]Жуків'!B138</f>
        <v>вогнегасники</v>
      </c>
      <c r="C138" s="43" t="str">
        <f>'[2]Жуків'!C138</f>
        <v>шт.</v>
      </c>
      <c r="M138" s="2">
        <f t="shared" si="11"/>
        <v>0</v>
      </c>
    </row>
    <row r="139" spans="2:13" ht="12.75">
      <c r="B139" s="43">
        <f>'[2]Жуків'!B139</f>
        <v>0</v>
      </c>
      <c r="C139" s="43" t="str">
        <f>'[2]Жуків'!C139</f>
        <v>шт.</v>
      </c>
      <c r="M139" s="2">
        <f t="shared" si="11"/>
        <v>0</v>
      </c>
    </row>
    <row r="140" spans="2:13" ht="12.75">
      <c r="B140" s="43">
        <f>'[2]Жуків'!B140</f>
        <v>0</v>
      </c>
      <c r="C140" s="43" t="str">
        <f>'[2]Жуків'!C140</f>
        <v>шт.</v>
      </c>
      <c r="M140" s="2">
        <f t="shared" si="11"/>
        <v>0</v>
      </c>
    </row>
    <row r="141" spans="2:13" ht="12.75">
      <c r="B141" s="43">
        <f>'[2]Жуків'!B141</f>
        <v>0</v>
      </c>
      <c r="C141" s="43" t="str">
        <f>'[2]Жуків'!C141</f>
        <v>шт.</v>
      </c>
      <c r="M141" s="2">
        <f t="shared" si="11"/>
        <v>0</v>
      </c>
    </row>
    <row r="142" spans="1:13" s="17" customFormat="1" ht="12.75">
      <c r="A142"/>
      <c r="B142" s="43">
        <f>'[2]Жуків'!B142</f>
        <v>0</v>
      </c>
      <c r="C142" s="43" t="str">
        <f>'[2]Жуків'!C142</f>
        <v>шт.</v>
      </c>
      <c r="D142"/>
      <c r="E142"/>
      <c r="F142"/>
      <c r="G142"/>
      <c r="H142"/>
      <c r="I142"/>
      <c r="J142"/>
      <c r="K142"/>
      <c r="L142"/>
      <c r="M142" s="2">
        <f t="shared" si="11"/>
        <v>0</v>
      </c>
    </row>
    <row r="143" spans="2:13" ht="12.75">
      <c r="B143" s="43">
        <f>'[2]Жуків'!B143</f>
        <v>0</v>
      </c>
      <c r="C143" s="43" t="str">
        <f>'[2]Жуків'!C143</f>
        <v>шт.</v>
      </c>
      <c r="M143" s="2">
        <f t="shared" si="11"/>
        <v>0</v>
      </c>
    </row>
    <row r="144" spans="1:13" ht="14.25">
      <c r="A144" s="9">
        <v>10</v>
      </c>
      <c r="B144" s="45" t="str">
        <f>'[2]Жуків'!B144</f>
        <v>Матеріали для ремонту</v>
      </c>
      <c r="C144" s="7"/>
      <c r="D144" s="6"/>
      <c r="E144" s="6">
        <f aca="true" t="shared" si="13" ref="E144:M144">SUM(E145:E192)</f>
        <v>0</v>
      </c>
      <c r="F144" s="6">
        <f t="shared" si="13"/>
        <v>0</v>
      </c>
      <c r="G144" s="6">
        <f t="shared" si="13"/>
        <v>0</v>
      </c>
      <c r="H144" s="6">
        <f t="shared" si="13"/>
        <v>0</v>
      </c>
      <c r="I144" s="6">
        <f t="shared" si="13"/>
        <v>2300</v>
      </c>
      <c r="J144" s="6">
        <f t="shared" si="13"/>
        <v>0</v>
      </c>
      <c r="K144" s="6">
        <f t="shared" si="13"/>
        <v>0</v>
      </c>
      <c r="L144" s="6">
        <f t="shared" si="13"/>
        <v>0</v>
      </c>
      <c r="M144" s="6">
        <f t="shared" si="13"/>
        <v>2300</v>
      </c>
    </row>
    <row r="145" spans="2:13" ht="12.75">
      <c r="B145" s="43">
        <f>'[2]Жуків'!B145</f>
        <v>0</v>
      </c>
      <c r="C145" s="43">
        <f>'[2]Жуків'!C145</f>
        <v>0</v>
      </c>
      <c r="M145" s="2">
        <f t="shared" si="11"/>
        <v>0</v>
      </c>
    </row>
    <row r="146" spans="2:13" ht="12.75">
      <c r="B146" s="43" t="str">
        <f>'[2]Жуків'!B146</f>
        <v>вапно   </v>
      </c>
      <c r="C146" s="43" t="str">
        <f>'[2]Жуків'!C146</f>
        <v>кг.</v>
      </c>
      <c r="D146" s="32">
        <v>50</v>
      </c>
      <c r="I146">
        <f>D146*15</f>
        <v>750</v>
      </c>
      <c r="M146" s="2">
        <f t="shared" si="11"/>
        <v>750</v>
      </c>
    </row>
    <row r="147" spans="2:13" s="17" customFormat="1" ht="12.75">
      <c r="B147" s="43" t="str">
        <f>'[2]Жуків'!B147</f>
        <v>фарба, розчинник</v>
      </c>
      <c r="C147" s="43" t="str">
        <f>'[2]Жуків'!C147</f>
        <v>банок </v>
      </c>
      <c r="M147" s="22">
        <f t="shared" si="11"/>
        <v>0</v>
      </c>
    </row>
    <row r="148" spans="2:13" ht="12.75">
      <c r="B148" s="43" t="str">
        <f>'[2]Жуків'!B148</f>
        <v>фарба емульсія</v>
      </c>
      <c r="C148" s="43" t="str">
        <f>'[2]Жуків'!C148</f>
        <v>відро</v>
      </c>
      <c r="D148" s="17"/>
      <c r="J148" s="17"/>
      <c r="M148" s="2">
        <f t="shared" si="11"/>
        <v>0</v>
      </c>
    </row>
    <row r="149" spans="2:13" ht="12.75">
      <c r="B149" s="43" t="str">
        <f>'[2]Жуків'!B149</f>
        <v>цемент</v>
      </c>
      <c r="C149" s="43" t="str">
        <f>'[2]Жуків'!C149</f>
        <v>кг.</v>
      </c>
      <c r="D149" s="32">
        <v>150</v>
      </c>
      <c r="I149">
        <f>D149*5</f>
        <v>750</v>
      </c>
      <c r="M149" s="2">
        <f t="shared" si="11"/>
        <v>750</v>
      </c>
    </row>
    <row r="150" spans="2:13" ht="12.75">
      <c r="B150" s="43" t="str">
        <f>'[2]Жуків'!B150</f>
        <v>щітки, валіки</v>
      </c>
      <c r="C150" s="43" t="str">
        <f>'[2]Жуків'!C150</f>
        <v>шт.</v>
      </c>
      <c r="D150" s="32">
        <v>20</v>
      </c>
      <c r="I150">
        <f>D150*40</f>
        <v>800</v>
      </c>
      <c r="M150" s="2">
        <f t="shared" si="11"/>
        <v>800</v>
      </c>
    </row>
    <row r="151" spans="2:13" ht="12.75">
      <c r="B151" s="43" t="str">
        <f>'[2]Жуків'!B151</f>
        <v>шпаклівка</v>
      </c>
      <c r="C151" s="43" t="str">
        <f>'[2]Жуків'!C151</f>
        <v>кг.</v>
      </c>
      <c r="D151" s="32"/>
      <c r="I151">
        <f>D151*8</f>
        <v>0</v>
      </c>
      <c r="M151" s="2">
        <f t="shared" si="11"/>
        <v>0</v>
      </c>
    </row>
    <row r="152" spans="2:13" ht="12.75">
      <c r="B152" s="43" t="str">
        <f>'[2]Жуків'!B152</f>
        <v>грунтовка</v>
      </c>
      <c r="C152" s="43" t="str">
        <f>'[2]Жуків'!C152</f>
        <v>літр</v>
      </c>
      <c r="D152" s="32"/>
      <c r="I152">
        <f>D152*150</f>
        <v>0</v>
      </c>
      <c r="M152" s="2">
        <f t="shared" si="11"/>
        <v>0</v>
      </c>
    </row>
    <row r="153" spans="2:13" ht="12.75">
      <c r="B153" s="43" t="str">
        <f>'[2]Жуків'!B153</f>
        <v>цвяхи</v>
      </c>
      <c r="C153" s="43" t="str">
        <f>'[2]Жуків'!C153</f>
        <v>кг.</v>
      </c>
      <c r="D153" s="17"/>
      <c r="M153" s="2">
        <f t="shared" si="11"/>
        <v>0</v>
      </c>
    </row>
    <row r="154" spans="2:13" ht="12.75">
      <c r="B154" s="43" t="str">
        <f>'[2]Жуків'!B154</f>
        <v>крани до умивальників</v>
      </c>
      <c r="C154" s="43" t="str">
        <f>'[2]Жуків'!C154</f>
        <v>шт.</v>
      </c>
      <c r="M154" s="2">
        <f t="shared" si="11"/>
        <v>0</v>
      </c>
    </row>
    <row r="155" spans="2:13" ht="12.75">
      <c r="B155" s="43" t="str">
        <f>'[2]Жуків'!B155</f>
        <v>дошка обрізна</v>
      </c>
      <c r="C155" s="43" t="str">
        <f>'[2]Жуків'!C155</f>
        <v>м куб</v>
      </c>
      <c r="D155" s="17"/>
      <c r="M155" s="2">
        <f t="shared" si="11"/>
        <v>0</v>
      </c>
    </row>
    <row r="156" spans="2:13" ht="12.75">
      <c r="B156" s="43">
        <f>'[2]Жуків'!B156</f>
        <v>0</v>
      </c>
      <c r="C156" s="43">
        <f>'[2]Жуків'!C156</f>
        <v>0</v>
      </c>
      <c r="M156" s="2">
        <f t="shared" si="11"/>
        <v>0</v>
      </c>
    </row>
    <row r="157" spans="2:13" ht="12.75">
      <c r="B157" s="43">
        <f>'[2]Жуків'!B157</f>
        <v>0</v>
      </c>
      <c r="C157" s="43">
        <f>'[2]Жуків'!C157</f>
        <v>0</v>
      </c>
      <c r="M157" s="2">
        <f t="shared" si="11"/>
        <v>0</v>
      </c>
    </row>
    <row r="158" spans="2:13" ht="12.75">
      <c r="B158" s="43">
        <f>'[2]Жуків'!B158</f>
        <v>0</v>
      </c>
      <c r="C158" s="43">
        <f>'[2]Жуків'!C158</f>
        <v>0</v>
      </c>
      <c r="M158" s="2">
        <f t="shared" si="11"/>
        <v>0</v>
      </c>
    </row>
    <row r="159" spans="2:13" ht="12.75">
      <c r="B159" s="43">
        <f>'[2]Жуків'!B159</f>
        <v>0</v>
      </c>
      <c r="C159" s="43">
        <f>'[2]Жуків'!C159</f>
        <v>0</v>
      </c>
      <c r="M159" s="2">
        <f t="shared" si="11"/>
        <v>0</v>
      </c>
    </row>
    <row r="160" spans="2:13" ht="12.75">
      <c r="B160" s="43">
        <f>'[2]Жуків'!B160</f>
        <v>0</v>
      </c>
      <c r="C160" s="43">
        <f>'[2]Жуків'!C160</f>
        <v>0</v>
      </c>
      <c r="M160" s="2">
        <f t="shared" si="11"/>
        <v>0</v>
      </c>
    </row>
    <row r="161" spans="2:13" ht="12.75">
      <c r="B161" s="43">
        <f>'[2]Жуків'!B161</f>
        <v>0</v>
      </c>
      <c r="C161" s="43">
        <f>'[2]Жуків'!C161</f>
        <v>0</v>
      </c>
      <c r="M161" s="2">
        <f t="shared" si="11"/>
        <v>0</v>
      </c>
    </row>
    <row r="162" spans="2:13" ht="12.75">
      <c r="B162" s="43">
        <f>'[2]Жуків'!B162</f>
        <v>0</v>
      </c>
      <c r="C162" s="43">
        <f>'[2]Жуків'!C162</f>
        <v>0</v>
      </c>
      <c r="M162" s="2">
        <f t="shared" si="11"/>
        <v>0</v>
      </c>
    </row>
    <row r="163" spans="2:13" ht="12.75">
      <c r="B163" s="43">
        <f>'[2]Жуків'!B163</f>
        <v>0</v>
      </c>
      <c r="C163" s="43">
        <f>'[2]Жуків'!C163</f>
        <v>0</v>
      </c>
      <c r="M163" s="2">
        <f t="shared" si="11"/>
        <v>0</v>
      </c>
    </row>
    <row r="164" spans="2:13" ht="12.75">
      <c r="B164" s="43">
        <f>'[2]Жуків'!B164</f>
        <v>0</v>
      </c>
      <c r="C164" s="43">
        <f>'[2]Жуків'!C164</f>
        <v>0</v>
      </c>
      <c r="M164" s="2">
        <f t="shared" si="11"/>
        <v>0</v>
      </c>
    </row>
    <row r="165" spans="2:13" ht="12.75">
      <c r="B165" s="43">
        <f>'[2]Жуків'!B165</f>
        <v>0</v>
      </c>
      <c r="C165" s="43">
        <f>'[2]Жуків'!C165</f>
        <v>0</v>
      </c>
      <c r="M165" s="2">
        <f t="shared" si="11"/>
        <v>0</v>
      </c>
    </row>
    <row r="166" spans="2:13" ht="12.75">
      <c r="B166" s="43">
        <f>'[2]Жуків'!B166</f>
        <v>0</v>
      </c>
      <c r="C166" s="43">
        <f>'[2]Жуків'!C166</f>
        <v>0</v>
      </c>
      <c r="M166" s="2">
        <f aca="true" t="shared" si="14" ref="M166:M192">SUM(E166:L166)</f>
        <v>0</v>
      </c>
    </row>
    <row r="167" spans="2:13" ht="12.75">
      <c r="B167" s="43">
        <f>'[2]Жуків'!B167</f>
        <v>0</v>
      </c>
      <c r="C167" s="43">
        <f>'[2]Жуків'!C167</f>
        <v>0</v>
      </c>
      <c r="M167" s="2">
        <f t="shared" si="14"/>
        <v>0</v>
      </c>
    </row>
    <row r="168" spans="2:13" ht="12.75">
      <c r="B168" s="43">
        <f>'[2]Жуків'!B168</f>
        <v>0</v>
      </c>
      <c r="C168" s="43">
        <f>'[2]Жуків'!C168</f>
        <v>0</v>
      </c>
      <c r="M168" s="2">
        <f t="shared" si="14"/>
        <v>0</v>
      </c>
    </row>
    <row r="169" spans="2:13" ht="12.75">
      <c r="B169" s="43">
        <f>'[2]Жуків'!B169</f>
        <v>0</v>
      </c>
      <c r="C169" s="43">
        <f>'[2]Жуків'!C169</f>
        <v>0</v>
      </c>
      <c r="M169" s="2">
        <f t="shared" si="14"/>
        <v>0</v>
      </c>
    </row>
    <row r="170" spans="2:13" ht="12.75">
      <c r="B170" s="43">
        <f>'[2]Жуків'!B170</f>
        <v>0</v>
      </c>
      <c r="C170" s="43">
        <f>'[2]Жуків'!C170</f>
        <v>0</v>
      </c>
      <c r="M170" s="2">
        <f t="shared" si="14"/>
        <v>0</v>
      </c>
    </row>
    <row r="171" spans="1:13" s="17" customFormat="1" ht="12.75">
      <c r="A171"/>
      <c r="B171" s="43">
        <f>'[2]Жуків'!B171</f>
        <v>0</v>
      </c>
      <c r="C171" s="43">
        <f>'[2]Жуків'!C171</f>
        <v>0</v>
      </c>
      <c r="D171"/>
      <c r="E171"/>
      <c r="F171"/>
      <c r="G171"/>
      <c r="H171"/>
      <c r="I171"/>
      <c r="J171"/>
      <c r="K171"/>
      <c r="L171"/>
      <c r="M171" s="2">
        <f t="shared" si="14"/>
        <v>0</v>
      </c>
    </row>
    <row r="172" spans="2:13" ht="12.75">
      <c r="B172" s="43">
        <f>'[2]Жуків'!B172</f>
        <v>0</v>
      </c>
      <c r="C172" s="43">
        <f>'[2]Жуків'!C172</f>
        <v>0</v>
      </c>
      <c r="M172" s="2">
        <f t="shared" si="14"/>
        <v>0</v>
      </c>
    </row>
    <row r="173" spans="2:13" ht="12.75">
      <c r="B173" s="43">
        <f>'[2]Жуків'!B173</f>
        <v>0</v>
      </c>
      <c r="C173" s="43">
        <f>'[2]Жуків'!C173</f>
        <v>0</v>
      </c>
      <c r="M173" s="2">
        <f t="shared" si="14"/>
        <v>0</v>
      </c>
    </row>
    <row r="174" spans="2:13" ht="12.75">
      <c r="B174" s="43">
        <f>'[2]Жуків'!B174</f>
        <v>0</v>
      </c>
      <c r="C174" s="43">
        <f>'[2]Жуків'!C174</f>
        <v>0</v>
      </c>
      <c r="M174" s="2">
        <f t="shared" si="14"/>
        <v>0</v>
      </c>
    </row>
    <row r="175" spans="2:13" ht="12.75">
      <c r="B175" s="43">
        <f>'[2]Жуків'!B175</f>
        <v>0</v>
      </c>
      <c r="C175" s="43">
        <f>'[2]Жуків'!C175</f>
        <v>0</v>
      </c>
      <c r="M175" s="2">
        <f t="shared" si="14"/>
        <v>0</v>
      </c>
    </row>
    <row r="176" spans="2:13" ht="12.75">
      <c r="B176" s="43">
        <f>'[2]Жуків'!B176</f>
        <v>0</v>
      </c>
      <c r="C176" s="43">
        <f>'[2]Жуків'!C176</f>
        <v>0</v>
      </c>
      <c r="M176" s="2">
        <f t="shared" si="14"/>
        <v>0</v>
      </c>
    </row>
    <row r="177" spans="2:13" ht="12.75">
      <c r="B177" s="43">
        <f>'[2]Жуків'!B177</f>
        <v>0</v>
      </c>
      <c r="C177" s="43">
        <f>'[2]Жуків'!C177</f>
        <v>0</v>
      </c>
      <c r="M177" s="2">
        <f t="shared" si="14"/>
        <v>0</v>
      </c>
    </row>
    <row r="178" spans="2:13" ht="12.75">
      <c r="B178" s="43">
        <f>'[2]Жуків'!B178</f>
        <v>0</v>
      </c>
      <c r="C178" s="43">
        <f>'[2]Жуків'!C178</f>
        <v>0</v>
      </c>
      <c r="M178" s="2">
        <f t="shared" si="14"/>
        <v>0</v>
      </c>
    </row>
    <row r="179" spans="2:13" ht="12.75">
      <c r="B179" s="43">
        <f>'[2]Жуків'!B179</f>
        <v>0</v>
      </c>
      <c r="C179" s="43">
        <f>'[2]Жуків'!C179</f>
        <v>0</v>
      </c>
      <c r="M179" s="2">
        <f t="shared" si="14"/>
        <v>0</v>
      </c>
    </row>
    <row r="180" spans="2:13" ht="12.75">
      <c r="B180" s="43">
        <f>'[2]Жуків'!B180</f>
        <v>0</v>
      </c>
      <c r="C180" s="43">
        <f>'[2]Жуків'!C180</f>
        <v>0</v>
      </c>
      <c r="M180" s="2">
        <f t="shared" si="14"/>
        <v>0</v>
      </c>
    </row>
    <row r="181" spans="2:13" ht="12.75">
      <c r="B181" s="43">
        <f>'[2]Жуків'!B181</f>
        <v>0</v>
      </c>
      <c r="C181" s="43">
        <f>'[2]Жуків'!C181</f>
        <v>0</v>
      </c>
      <c r="M181" s="2">
        <f t="shared" si="14"/>
        <v>0</v>
      </c>
    </row>
    <row r="182" spans="2:13" ht="12.75">
      <c r="B182" s="43">
        <f>'[2]Жуків'!B182</f>
        <v>0</v>
      </c>
      <c r="C182" s="43">
        <f>'[2]Жуків'!C182</f>
        <v>0</v>
      </c>
      <c r="M182" s="2">
        <f t="shared" si="14"/>
        <v>0</v>
      </c>
    </row>
    <row r="183" spans="2:13" ht="12.75">
      <c r="B183" s="43">
        <f>'[2]Жуків'!B183</f>
        <v>0</v>
      </c>
      <c r="C183" s="43">
        <f>'[2]Жуків'!C183</f>
        <v>0</v>
      </c>
      <c r="M183" s="2">
        <f t="shared" si="14"/>
        <v>0</v>
      </c>
    </row>
    <row r="184" spans="2:13" ht="12.75">
      <c r="B184" s="43">
        <f>'[2]Жуків'!B184</f>
        <v>0</v>
      </c>
      <c r="C184" s="43">
        <f>'[2]Жуків'!C184</f>
        <v>0</v>
      </c>
      <c r="M184" s="2">
        <f t="shared" si="14"/>
        <v>0</v>
      </c>
    </row>
    <row r="185" spans="2:13" ht="12.75">
      <c r="B185" s="43">
        <f>'[2]Жуків'!B185</f>
        <v>0</v>
      </c>
      <c r="C185" s="43">
        <f>'[2]Жуків'!C185</f>
        <v>0</v>
      </c>
      <c r="M185" s="2">
        <f t="shared" si="14"/>
        <v>0</v>
      </c>
    </row>
    <row r="186" spans="2:13" ht="12.75">
      <c r="B186" s="43">
        <f>'[2]Жуків'!B186</f>
        <v>0</v>
      </c>
      <c r="C186" s="43">
        <f>'[2]Жуків'!C186</f>
        <v>0</v>
      </c>
      <c r="M186" s="2">
        <f t="shared" si="14"/>
        <v>0</v>
      </c>
    </row>
    <row r="187" spans="2:13" ht="12.75">
      <c r="B187" s="43">
        <f>'[2]Жуків'!B187</f>
        <v>0</v>
      </c>
      <c r="C187" s="43">
        <f>'[2]Жуків'!C187</f>
        <v>0</v>
      </c>
      <c r="M187" s="2">
        <f t="shared" si="14"/>
        <v>0</v>
      </c>
    </row>
    <row r="188" spans="2:13" ht="12.75">
      <c r="B188" s="43">
        <f>'[2]Жуків'!B188</f>
        <v>0</v>
      </c>
      <c r="C188" s="43">
        <f>'[2]Жуків'!C188</f>
        <v>0</v>
      </c>
      <c r="M188" s="2">
        <f t="shared" si="14"/>
        <v>0</v>
      </c>
    </row>
    <row r="189" spans="2:13" ht="12.75">
      <c r="B189" s="43">
        <f>'[2]Жуків'!B189</f>
        <v>0</v>
      </c>
      <c r="C189" s="43">
        <f>'[2]Жуків'!C189</f>
        <v>0</v>
      </c>
      <c r="M189" s="2">
        <f t="shared" si="14"/>
        <v>0</v>
      </c>
    </row>
    <row r="190" spans="2:13" ht="12.75">
      <c r="B190" s="43">
        <f>'[2]Жуків'!B190</f>
        <v>0</v>
      </c>
      <c r="C190" s="43">
        <f>'[2]Жуків'!C190</f>
        <v>0</v>
      </c>
      <c r="M190" s="2">
        <f t="shared" si="14"/>
        <v>0</v>
      </c>
    </row>
    <row r="191" spans="2:13" ht="12.75">
      <c r="B191" s="43">
        <f>'[2]Жуків'!B191</f>
        <v>0</v>
      </c>
      <c r="C191" s="43">
        <f>'[2]Жуків'!C191</f>
        <v>0</v>
      </c>
      <c r="M191" s="2">
        <f t="shared" si="14"/>
        <v>0</v>
      </c>
    </row>
    <row r="192" spans="2:13" ht="12.75">
      <c r="B192" s="43">
        <f>'[2]Жуків'!B192</f>
        <v>0</v>
      </c>
      <c r="C192" s="43">
        <f>'[2]Жуків'!C192</f>
        <v>0</v>
      </c>
      <c r="M192" s="2">
        <f t="shared" si="14"/>
        <v>0</v>
      </c>
    </row>
    <row r="193" spans="1:13" ht="14.25">
      <c r="A193" s="9">
        <v>11</v>
      </c>
      <c r="B193" s="45" t="str">
        <f>'[2]Жуків'!B193</f>
        <v>М'який інвентар   </v>
      </c>
      <c r="C193" s="7"/>
      <c r="D193" s="6"/>
      <c r="E193" s="6">
        <f aca="true" t="shared" si="15" ref="E193:M193">SUM(E194:E202)</f>
        <v>0</v>
      </c>
      <c r="F193" s="6">
        <f t="shared" si="15"/>
        <v>0</v>
      </c>
      <c r="G193" s="6">
        <f t="shared" si="15"/>
        <v>0</v>
      </c>
      <c r="H193" s="6">
        <f t="shared" si="15"/>
        <v>0</v>
      </c>
      <c r="I193" s="6">
        <f t="shared" si="15"/>
        <v>300</v>
      </c>
      <c r="J193" s="6">
        <f t="shared" si="15"/>
        <v>0</v>
      </c>
      <c r="K193" s="6">
        <f t="shared" si="15"/>
        <v>0</v>
      </c>
      <c r="L193" s="6">
        <f t="shared" si="15"/>
        <v>0</v>
      </c>
      <c r="M193" s="6">
        <f t="shared" si="15"/>
        <v>300</v>
      </c>
    </row>
    <row r="194" spans="2:13" ht="12.75">
      <c r="B194" s="43" t="str">
        <f>'[2]Жуків'!B194</f>
        <v>рушник</v>
      </c>
      <c r="C194" s="43" t="str">
        <f>'[2]Жуків'!C194</f>
        <v>шт.</v>
      </c>
      <c r="D194" s="32">
        <v>15</v>
      </c>
      <c r="I194">
        <f>D194*20</f>
        <v>300</v>
      </c>
      <c r="M194" s="2">
        <f aca="true" t="shared" si="16" ref="M194:M203">SUM(E194:L194)</f>
        <v>300</v>
      </c>
    </row>
    <row r="195" spans="2:13" ht="12.75">
      <c r="B195" s="43" t="str">
        <f>'[2]Жуків'!B195</f>
        <v>одіяла</v>
      </c>
      <c r="C195" s="43" t="str">
        <f>'[2]Жуків'!C195</f>
        <v>шт.</v>
      </c>
      <c r="M195" s="2">
        <f t="shared" si="16"/>
        <v>0</v>
      </c>
    </row>
    <row r="196" spans="2:13" ht="12.75">
      <c r="B196" s="43" t="str">
        <f>'[2]Жуків'!B196</f>
        <v>халати</v>
      </c>
      <c r="C196" s="43" t="str">
        <f>'[2]Жуків'!C196</f>
        <v>шт.</v>
      </c>
      <c r="M196" s="2">
        <f t="shared" si="16"/>
        <v>0</v>
      </c>
    </row>
    <row r="197" spans="2:13" ht="12.75">
      <c r="B197" s="43" t="str">
        <f>'[2]Жуків'!B197</f>
        <v>доріжка</v>
      </c>
      <c r="C197" s="43" t="str">
        <f>'[2]Жуків'!C197</f>
        <v>шт.</v>
      </c>
      <c r="M197" s="2">
        <f t="shared" si="16"/>
        <v>0</v>
      </c>
    </row>
    <row r="198" spans="2:13" ht="12.75">
      <c r="B198" s="43" t="str">
        <f>'[2]Жуків'!B198</f>
        <v>комплект постільний</v>
      </c>
      <c r="C198" s="43" t="str">
        <f>'[2]Жуків'!C198</f>
        <v>шт.</v>
      </c>
      <c r="D198" s="17"/>
      <c r="M198" s="2">
        <f t="shared" si="16"/>
        <v>0</v>
      </c>
    </row>
    <row r="199" spans="2:13" ht="12.75">
      <c r="B199" s="43" t="str">
        <f>'[2]Жуків'!B199</f>
        <v>матраци</v>
      </c>
      <c r="C199" s="43" t="str">
        <f>'[2]Жуків'!C199</f>
        <v>шт.</v>
      </c>
      <c r="M199" s="2">
        <f t="shared" si="16"/>
        <v>0</v>
      </c>
    </row>
    <row r="200" spans="2:13" ht="12.75">
      <c r="B200" s="43" t="str">
        <f>'[2]Жуків'!B200</f>
        <v>рушник</v>
      </c>
      <c r="C200" s="43" t="str">
        <f>'[2]Жуків'!C200</f>
        <v>шт.</v>
      </c>
      <c r="D200" s="17"/>
      <c r="M200" s="2">
        <f t="shared" si="16"/>
        <v>0</v>
      </c>
    </row>
    <row r="201" spans="2:13" ht="12.75">
      <c r="B201" s="43" t="str">
        <f>'[2]Жуків'!B201</f>
        <v>покривала</v>
      </c>
      <c r="C201" s="43" t="str">
        <f>'[2]Жуків'!C201</f>
        <v>шт.</v>
      </c>
      <c r="M201" s="2">
        <f t="shared" si="16"/>
        <v>0</v>
      </c>
    </row>
    <row r="202" spans="2:13" ht="12.75">
      <c r="B202" s="43" t="str">
        <f>'[2]Жуків'!B202</f>
        <v>наматрасник</v>
      </c>
      <c r="C202" s="43">
        <f>'[2]Жуків'!C202</f>
        <v>0</v>
      </c>
      <c r="D202" s="32"/>
      <c r="M202" s="2">
        <f t="shared" si="16"/>
        <v>0</v>
      </c>
    </row>
    <row r="203" spans="1:13" ht="14.25">
      <c r="A203" s="9">
        <v>12</v>
      </c>
      <c r="B203" s="45" t="str">
        <f>'[2]Жуків'!B203</f>
        <v>Таблиці </v>
      </c>
      <c r="C203" s="7"/>
      <c r="D203" s="18"/>
      <c r="E203" s="6"/>
      <c r="F203" s="6"/>
      <c r="G203" s="6"/>
      <c r="H203" s="6"/>
      <c r="I203" s="8"/>
      <c r="J203" s="8"/>
      <c r="K203" s="8"/>
      <c r="L203" s="8"/>
      <c r="M203" s="8">
        <f t="shared" si="16"/>
        <v>0</v>
      </c>
    </row>
    <row r="204" spans="1:13" ht="14.25">
      <c r="A204" s="9">
        <v>13</v>
      </c>
      <c r="B204" s="45" t="str">
        <f>'[2]Жуків'!B204</f>
        <v>Меблі</v>
      </c>
      <c r="C204" s="7"/>
      <c r="D204" s="6"/>
      <c r="E204" s="6">
        <f aca="true" t="shared" si="17" ref="E204:K204">SUM(E205:E220)</f>
        <v>0</v>
      </c>
      <c r="F204" s="6">
        <f t="shared" si="17"/>
        <v>0</v>
      </c>
      <c r="G204" s="6">
        <f t="shared" si="17"/>
        <v>0</v>
      </c>
      <c r="H204" s="6">
        <f t="shared" si="17"/>
        <v>0</v>
      </c>
      <c r="I204" s="6">
        <f t="shared" si="17"/>
        <v>0</v>
      </c>
      <c r="J204" s="6">
        <f t="shared" si="17"/>
        <v>0</v>
      </c>
      <c r="K204" s="6">
        <f t="shared" si="17"/>
        <v>0</v>
      </c>
      <c r="L204" s="6">
        <f>SUM(L205:L220)</f>
        <v>0</v>
      </c>
      <c r="M204" s="8"/>
    </row>
    <row r="205" spans="1:13" ht="14.25">
      <c r="A205" s="19"/>
      <c r="B205" s="43" t="str">
        <f>'[2]Жуків'!B205</f>
        <v>стіл учнівський одномісний</v>
      </c>
      <c r="C205" s="43" t="str">
        <f>'[2]Жуків'!C205</f>
        <v>шт.</v>
      </c>
      <c r="D205" s="4"/>
      <c r="E205" s="4"/>
      <c r="F205" s="4"/>
      <c r="G205" s="4"/>
      <c r="H205" s="4"/>
      <c r="I205" s="2"/>
      <c r="J205" s="2"/>
      <c r="K205" s="2"/>
      <c r="L205" s="2"/>
      <c r="M205" s="2">
        <f>SUM(E205:L205)</f>
        <v>0</v>
      </c>
    </row>
    <row r="206" spans="2:13" ht="12.75">
      <c r="B206" s="43" t="str">
        <f>'[2]Жуків'!B206</f>
        <v>стілець учнівський</v>
      </c>
      <c r="C206" s="43" t="str">
        <f>'[2]Жуків'!C206</f>
        <v>шт.</v>
      </c>
      <c r="M206" s="2">
        <f>SUM(E206:L206)</f>
        <v>0</v>
      </c>
    </row>
    <row r="207" spans="2:13" ht="12.75">
      <c r="B207" s="43" t="str">
        <f>'[2]Жуків'!B207</f>
        <v>кришки до парт</v>
      </c>
      <c r="C207" s="43" t="str">
        <f>'[2]Жуків'!C207</f>
        <v>шт.</v>
      </c>
      <c r="M207" s="2">
        <f>SUM(K207:L207)</f>
        <v>0</v>
      </c>
    </row>
    <row r="208" spans="2:13" ht="12.75">
      <c r="B208" s="43" t="str">
        <f>'[2]Жуків'!B208</f>
        <v>дошка класна</v>
      </c>
      <c r="C208" s="43" t="str">
        <f>'[2]Жуків'!C208</f>
        <v>шт.</v>
      </c>
      <c r="M208" s="2">
        <f aca="true" t="shared" si="18" ref="M208:M221">SUM(E208:L208)</f>
        <v>0</v>
      </c>
    </row>
    <row r="209" spans="2:13" ht="12.75">
      <c r="B209" s="43">
        <f>'[2]Жуків'!B209</f>
        <v>0</v>
      </c>
      <c r="C209" s="43" t="str">
        <f>'[2]Жуків'!C209</f>
        <v>шт.</v>
      </c>
      <c r="M209" s="2">
        <f t="shared" si="18"/>
        <v>0</v>
      </c>
    </row>
    <row r="210" spans="2:13" ht="12.75">
      <c r="B210" s="43">
        <f>'[2]Жуків'!B210</f>
        <v>0</v>
      </c>
      <c r="C210" s="43" t="str">
        <f>'[2]Жуків'!C210</f>
        <v>шт.</v>
      </c>
      <c r="M210" s="2">
        <f t="shared" si="18"/>
        <v>0</v>
      </c>
    </row>
    <row r="211" spans="1:13" ht="12.75">
      <c r="A211" s="17"/>
      <c r="B211" s="43">
        <f>'[2]Жуків'!B211</f>
        <v>0</v>
      </c>
      <c r="C211" s="43" t="str">
        <f>'[2]Жуків'!C211</f>
        <v>шт.</v>
      </c>
      <c r="D211" s="17"/>
      <c r="E211" s="17"/>
      <c r="F211" s="17"/>
      <c r="G211" s="17"/>
      <c r="H211" s="17"/>
      <c r="I211" s="17"/>
      <c r="J211" s="17"/>
      <c r="K211" s="17"/>
      <c r="L211" s="17"/>
      <c r="M211" s="22">
        <f t="shared" si="18"/>
        <v>0</v>
      </c>
    </row>
    <row r="212" spans="1:13" ht="12.75">
      <c r="A212" s="17"/>
      <c r="B212" s="43">
        <f>'[2]Жуків'!B212</f>
        <v>0</v>
      </c>
      <c r="C212" s="43" t="str">
        <f>'[2]Жуків'!C212</f>
        <v>шт.</v>
      </c>
      <c r="D212" s="17"/>
      <c r="E212" s="17"/>
      <c r="F212" s="17"/>
      <c r="G212" s="17"/>
      <c r="H212" s="17"/>
      <c r="I212" s="17"/>
      <c r="J212" s="17"/>
      <c r="K212" s="17"/>
      <c r="L212" s="17"/>
      <c r="M212" s="22">
        <f t="shared" si="18"/>
        <v>0</v>
      </c>
    </row>
    <row r="213" spans="1:13" ht="12.75">
      <c r="A213" s="17"/>
      <c r="B213" s="43">
        <f>'[2]Жуків'!B213</f>
        <v>0</v>
      </c>
      <c r="C213" s="43" t="str">
        <f>'[2]Жуків'!C213</f>
        <v>шт.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22">
        <f t="shared" si="18"/>
        <v>0</v>
      </c>
    </row>
    <row r="214" spans="2:13" ht="12.75">
      <c r="B214" s="43">
        <f>'[2]Жуків'!B214</f>
        <v>0</v>
      </c>
      <c r="C214" s="43" t="str">
        <f>'[2]Жуків'!C214</f>
        <v>шт.</v>
      </c>
      <c r="M214" s="2">
        <f t="shared" si="18"/>
        <v>0</v>
      </c>
    </row>
    <row r="215" spans="2:13" ht="12.75">
      <c r="B215" s="43">
        <f>'[2]Жуків'!B215</f>
        <v>0</v>
      </c>
      <c r="C215" s="43" t="str">
        <f>'[2]Жуків'!C215</f>
        <v>шт.</v>
      </c>
      <c r="D215" s="17"/>
      <c r="M215" s="2">
        <f t="shared" si="18"/>
        <v>0</v>
      </c>
    </row>
    <row r="216" spans="2:13" ht="12.75">
      <c r="B216" s="43">
        <f>'[2]Жуків'!B216</f>
        <v>0</v>
      </c>
      <c r="C216" s="43" t="str">
        <f>'[2]Жуків'!C216</f>
        <v>шт.</v>
      </c>
      <c r="M216" s="2">
        <f t="shared" si="18"/>
        <v>0</v>
      </c>
    </row>
    <row r="217" spans="2:13" ht="12.75">
      <c r="B217" s="43">
        <f>'[2]Жуків'!B217</f>
        <v>0</v>
      </c>
      <c r="C217" s="43" t="str">
        <f>'[2]Жуків'!C217</f>
        <v>шт.</v>
      </c>
      <c r="D217" s="17"/>
      <c r="M217" s="2">
        <f t="shared" si="18"/>
        <v>0</v>
      </c>
    </row>
    <row r="218" spans="1:13" ht="12.75">
      <c r="A218" s="17"/>
      <c r="B218" s="43">
        <f>'[2]Жуків'!B218</f>
        <v>0</v>
      </c>
      <c r="C218" s="43" t="str">
        <f>'[2]Жуків'!C218</f>
        <v>шт.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22">
        <f t="shared" si="18"/>
        <v>0</v>
      </c>
    </row>
    <row r="219" spans="2:13" ht="12.75">
      <c r="B219" s="43">
        <f>'[2]Жуків'!B219</f>
        <v>0</v>
      </c>
      <c r="C219" s="43" t="str">
        <f>'[2]Жуків'!C219</f>
        <v>шт.</v>
      </c>
      <c r="M219" s="2">
        <f t="shared" si="18"/>
        <v>0</v>
      </c>
    </row>
    <row r="220" spans="2:13" ht="12.75">
      <c r="B220" s="43">
        <f>'[2]Жуків'!B220</f>
        <v>0</v>
      </c>
      <c r="C220" s="43" t="str">
        <f>'[2]Жуків'!C220</f>
        <v>шт.</v>
      </c>
      <c r="M220" s="2">
        <f t="shared" si="18"/>
        <v>0</v>
      </c>
    </row>
    <row r="221" spans="1:13" s="17" customFormat="1" ht="14.25">
      <c r="A221" s="9">
        <v>14</v>
      </c>
      <c r="B221" s="45" t="str">
        <f>'[2]Жуків'!B221</f>
        <v>Іграшки</v>
      </c>
      <c r="C221" s="7"/>
      <c r="D221" s="6"/>
      <c r="E221" s="6"/>
      <c r="F221" s="6"/>
      <c r="G221" s="6"/>
      <c r="H221" s="6"/>
      <c r="I221" s="8"/>
      <c r="J221" s="8"/>
      <c r="K221" s="8"/>
      <c r="L221" s="8"/>
      <c r="M221" s="8">
        <f t="shared" si="18"/>
        <v>0</v>
      </c>
    </row>
    <row r="222" spans="1:13" s="17" customFormat="1" ht="14.25">
      <c r="A222" s="9">
        <v>15</v>
      </c>
      <c r="B222" s="45" t="str">
        <f>'[2]Жуків'!B222</f>
        <v>Спортінвентар</v>
      </c>
      <c r="C222" s="7"/>
      <c r="D222" s="6"/>
      <c r="E222" s="6">
        <f>SUM(E223:E236)</f>
        <v>0</v>
      </c>
      <c r="F222" s="6">
        <f aca="true" t="shared" si="19" ref="F222:M222">SUM(F223:F236)</f>
        <v>0</v>
      </c>
      <c r="G222" s="6">
        <f t="shared" si="19"/>
        <v>0</v>
      </c>
      <c r="H222" s="6">
        <f t="shared" si="19"/>
        <v>0</v>
      </c>
      <c r="I222" s="6">
        <f t="shared" si="19"/>
        <v>0</v>
      </c>
      <c r="J222" s="6">
        <f t="shared" si="19"/>
        <v>0</v>
      </c>
      <c r="K222" s="6">
        <f t="shared" si="19"/>
        <v>0</v>
      </c>
      <c r="L222" s="6">
        <f t="shared" si="19"/>
        <v>0</v>
      </c>
      <c r="M222" s="6">
        <f t="shared" si="19"/>
        <v>0</v>
      </c>
    </row>
    <row r="223" spans="1:13" s="17" customFormat="1" ht="12.75">
      <c r="A223"/>
      <c r="B223" s="43" t="str">
        <f>'[2]Жуків'!B223</f>
        <v>м'ячі</v>
      </c>
      <c r="C223" s="43" t="str">
        <f>'[2]Жуків'!C223</f>
        <v>шт.</v>
      </c>
      <c r="E223"/>
      <c r="F223"/>
      <c r="G223"/>
      <c r="H223"/>
      <c r="J223"/>
      <c r="K223"/>
      <c r="L223"/>
      <c r="M223" s="2">
        <f aca="true" t="shared" si="20" ref="M223:M277">SUM(E223:L223)</f>
        <v>0</v>
      </c>
    </row>
    <row r="224" spans="1:13" s="17" customFormat="1" ht="12.75">
      <c r="A224"/>
      <c r="B224" s="43" t="str">
        <f>'[2]Жуків'!B224</f>
        <v>шашки, шахмати</v>
      </c>
      <c r="C224" s="43" t="str">
        <f>'[2]Жуків'!C224</f>
        <v>шт.</v>
      </c>
      <c r="E224"/>
      <c r="F224"/>
      <c r="G224"/>
      <c r="H224"/>
      <c r="J224"/>
      <c r="K224"/>
      <c r="L224"/>
      <c r="M224" s="2">
        <f t="shared" si="20"/>
        <v>0</v>
      </c>
    </row>
    <row r="225" spans="1:13" s="17" customFormat="1" ht="12.75">
      <c r="A225"/>
      <c r="B225" s="43" t="str">
        <f>'[2]Жуків'!B225</f>
        <v>скакалки</v>
      </c>
      <c r="C225" s="43" t="str">
        <f>'[2]Жуків'!C225</f>
        <v>шт.</v>
      </c>
      <c r="E225"/>
      <c r="F225"/>
      <c r="G225"/>
      <c r="H225"/>
      <c r="J225"/>
      <c r="K225"/>
      <c r="L225"/>
      <c r="M225" s="2">
        <f t="shared" si="20"/>
        <v>0</v>
      </c>
    </row>
    <row r="226" spans="1:13" s="17" customFormat="1" ht="12.75">
      <c r="A226"/>
      <c r="B226" s="43" t="str">
        <f>'[2]Жуків'!B226</f>
        <v>ракетки тенісні</v>
      </c>
      <c r="C226" s="43" t="str">
        <f>'[2]Жуків'!C226</f>
        <v>шт.</v>
      </c>
      <c r="E226"/>
      <c r="F226"/>
      <c r="G226"/>
      <c r="H226"/>
      <c r="I226"/>
      <c r="J226"/>
      <c r="K226"/>
      <c r="L226"/>
      <c r="M226" s="2">
        <f t="shared" si="20"/>
        <v>0</v>
      </c>
    </row>
    <row r="227" spans="1:13" s="17" customFormat="1" ht="12.75">
      <c r="A227"/>
      <c r="B227" s="43" t="str">
        <f>'[2]Жуків'!B227</f>
        <v>сітка тенісна</v>
      </c>
      <c r="C227" s="43" t="str">
        <f>'[2]Жуків'!C227</f>
        <v>шт.</v>
      </c>
      <c r="E227"/>
      <c r="F227"/>
      <c r="G227"/>
      <c r="H227"/>
      <c r="I227"/>
      <c r="J227"/>
      <c r="K227"/>
      <c r="L227"/>
      <c r="M227" s="2">
        <f t="shared" si="20"/>
        <v>0</v>
      </c>
    </row>
    <row r="228" spans="1:13" s="17" customFormat="1" ht="12.75">
      <c r="A228"/>
      <c r="B228" s="43" t="str">
        <f>'[2]Жуків'!B228</f>
        <v>тенісні шарики</v>
      </c>
      <c r="C228" s="43" t="str">
        <f>'[2]Жуків'!C228</f>
        <v>шт.</v>
      </c>
      <c r="E228"/>
      <c r="F228"/>
      <c r="G228"/>
      <c r="H228"/>
      <c r="I228"/>
      <c r="J228"/>
      <c r="K228"/>
      <c r="L228"/>
      <c r="M228" s="2">
        <f t="shared" si="20"/>
        <v>0</v>
      </c>
    </row>
    <row r="229" spans="1:13" s="17" customFormat="1" ht="12.75">
      <c r="A229"/>
      <c r="B229" s="43" t="str">
        <f>'[2]Жуків'!B229</f>
        <v>м'яч для великого тенісу</v>
      </c>
      <c r="C229" s="43" t="str">
        <f>'[2]Жуків'!C229</f>
        <v>шт.</v>
      </c>
      <c r="E229"/>
      <c r="F229"/>
      <c r="G229"/>
      <c r="H229"/>
      <c r="I229"/>
      <c r="J229"/>
      <c r="K229"/>
      <c r="L229"/>
      <c r="M229" s="2">
        <f t="shared" si="20"/>
        <v>0</v>
      </c>
    </row>
    <row r="230" spans="1:13" s="17" customFormat="1" ht="12.75">
      <c r="A230"/>
      <c r="B230" s="43" t="str">
        <f>'[2]Жуків'!B230</f>
        <v>бадмінтон</v>
      </c>
      <c r="C230" s="43" t="str">
        <f>'[2]Жуків'!C230</f>
        <v>шт.</v>
      </c>
      <c r="E230"/>
      <c r="F230"/>
      <c r="G230"/>
      <c r="H230"/>
      <c r="I230"/>
      <c r="J230"/>
      <c r="K230"/>
      <c r="L230"/>
      <c r="M230" s="2">
        <f t="shared" si="20"/>
        <v>0</v>
      </c>
    </row>
    <row r="231" spans="1:13" s="17" customFormat="1" ht="12.75">
      <c r="A231"/>
      <c r="B231" s="43" t="str">
        <f>'[2]Жуків'!B231</f>
        <v>сітка волейбольна, футбольна</v>
      </c>
      <c r="C231" s="43" t="str">
        <f>'[2]Жуків'!C231</f>
        <v>шт.</v>
      </c>
      <c r="E231"/>
      <c r="F231"/>
      <c r="G231"/>
      <c r="H231"/>
      <c r="I231"/>
      <c r="J231"/>
      <c r="K231"/>
      <c r="L231"/>
      <c r="M231" s="2">
        <f t="shared" si="20"/>
        <v>0</v>
      </c>
    </row>
    <row r="232" spans="1:13" s="17" customFormat="1" ht="12.75">
      <c r="A232"/>
      <c r="B232" s="43" t="str">
        <f>'[2]Жуків'!B232</f>
        <v>гімнастичний килимок</v>
      </c>
      <c r="C232" s="43" t="str">
        <f>'[2]Жуків'!C232</f>
        <v>шт.</v>
      </c>
      <c r="E232"/>
      <c r="F232"/>
      <c r="G232"/>
      <c r="H232"/>
      <c r="I232"/>
      <c r="J232"/>
      <c r="K232"/>
      <c r="L232"/>
      <c r="M232" s="2">
        <f t="shared" si="20"/>
        <v>0</v>
      </c>
    </row>
    <row r="233" spans="2:13" ht="12.75">
      <c r="B233" s="43" t="str">
        <f>'[2]Жуків'!B233</f>
        <v>м'який модульний конструктор</v>
      </c>
      <c r="C233" s="43" t="str">
        <f>'[2]Жуків'!C233</f>
        <v>шт.</v>
      </c>
      <c r="D233" s="17"/>
      <c r="M233" s="2">
        <f t="shared" si="20"/>
        <v>0</v>
      </c>
    </row>
    <row r="234" spans="2:13" ht="12.75">
      <c r="B234" s="43" t="str">
        <f>'[2]Жуків'!B234</f>
        <v>гвинтівка пневматична</v>
      </c>
      <c r="C234" s="43" t="str">
        <f>'[2]Жуків'!C234</f>
        <v>шт.</v>
      </c>
      <c r="D234" s="17"/>
      <c r="M234" s="2">
        <f t="shared" si="20"/>
        <v>0</v>
      </c>
    </row>
    <row r="235" spans="1:13" s="17" customFormat="1" ht="12.75">
      <c r="A235"/>
      <c r="B235" s="43" t="str">
        <f>'[2]Жуків'!B235</f>
        <v>стійка для волейболу</v>
      </c>
      <c r="C235" s="43">
        <f>'[2]Жуків'!C235</f>
        <v>0</v>
      </c>
      <c r="D235"/>
      <c r="E235"/>
      <c r="F235"/>
      <c r="G235"/>
      <c r="H235"/>
      <c r="I235"/>
      <c r="J235"/>
      <c r="K235"/>
      <c r="L235"/>
      <c r="M235" s="2">
        <f t="shared" si="20"/>
        <v>0</v>
      </c>
    </row>
    <row r="236" spans="2:13" ht="12.75">
      <c r="B236" s="43">
        <f>'[2]Жуків'!B236</f>
        <v>0</v>
      </c>
      <c r="C236" s="43" t="str">
        <f>'[2]Жуків'!C236</f>
        <v>шт.</v>
      </c>
      <c r="M236" s="2">
        <f t="shared" si="20"/>
        <v>0</v>
      </c>
    </row>
    <row r="237" spans="1:13" ht="14.25">
      <c r="A237" s="9">
        <v>16</v>
      </c>
      <c r="B237" s="45" t="str">
        <f>'[2]Жуків'!B237</f>
        <v>Електротовари</v>
      </c>
      <c r="C237" s="7"/>
      <c r="D237" s="6"/>
      <c r="E237" s="6">
        <f aca="true" t="shared" si="21" ref="E237:M237">SUM(E238:E251)</f>
        <v>0</v>
      </c>
      <c r="F237" s="6">
        <f t="shared" si="21"/>
        <v>0</v>
      </c>
      <c r="G237" s="6">
        <f t="shared" si="21"/>
        <v>0</v>
      </c>
      <c r="H237" s="6">
        <f t="shared" si="21"/>
        <v>0</v>
      </c>
      <c r="I237" s="6">
        <f t="shared" si="21"/>
        <v>1350</v>
      </c>
      <c r="J237" s="6">
        <f t="shared" si="21"/>
        <v>0</v>
      </c>
      <c r="K237" s="6">
        <f t="shared" si="21"/>
        <v>0</v>
      </c>
      <c r="L237" s="6">
        <f t="shared" si="21"/>
        <v>0</v>
      </c>
      <c r="M237" s="6">
        <f t="shared" si="21"/>
        <v>1350</v>
      </c>
    </row>
    <row r="238" spans="2:13" ht="12.75">
      <c r="B238" s="43" t="str">
        <f>'[2]Жуків'!B238</f>
        <v>енергозберігаючі лампи</v>
      </c>
      <c r="C238" s="43" t="str">
        <f>'[2]Жуків'!C238</f>
        <v>шт.</v>
      </c>
      <c r="D238" s="32">
        <v>30</v>
      </c>
      <c r="I238">
        <f>D238*45</f>
        <v>1350</v>
      </c>
      <c r="M238" s="2">
        <f t="shared" si="20"/>
        <v>1350</v>
      </c>
    </row>
    <row r="239" spans="2:13" ht="12.75">
      <c r="B239" s="43" t="str">
        <f>'[2]Жуків'!B239</f>
        <v>стартери до світильників</v>
      </c>
      <c r="C239" s="43" t="str">
        <f>'[2]Жуків'!C239</f>
        <v>шт.</v>
      </c>
      <c r="M239" s="2">
        <f t="shared" si="20"/>
        <v>0</v>
      </c>
    </row>
    <row r="240" spans="1:13" ht="12.75">
      <c r="A240" s="17"/>
      <c r="B240" s="43" t="str">
        <f>'[2]Жуків'!B240</f>
        <v>світильники</v>
      </c>
      <c r="C240" s="43" t="str">
        <f>'[2]Жуків'!C240</f>
        <v>шт.</v>
      </c>
      <c r="D240" s="17"/>
      <c r="E240" s="17"/>
      <c r="F240" s="17"/>
      <c r="G240" s="17"/>
      <c r="H240" s="17"/>
      <c r="I240" s="17"/>
      <c r="J240" s="17"/>
      <c r="K240" s="17"/>
      <c r="L240" s="17"/>
      <c r="M240" s="22">
        <f t="shared" si="20"/>
        <v>0</v>
      </c>
    </row>
    <row r="241" spans="1:13" ht="12.75">
      <c r="A241" s="17"/>
      <c r="B241" s="43" t="str">
        <f>'[2]Жуків'!B241</f>
        <v>електролампочки</v>
      </c>
      <c r="C241" s="43" t="str">
        <f>'[2]Жуків'!C241</f>
        <v>шт.</v>
      </c>
      <c r="D241" s="17"/>
      <c r="E241" s="17"/>
      <c r="F241" s="17"/>
      <c r="G241" s="17"/>
      <c r="H241" s="17"/>
      <c r="I241" s="17"/>
      <c r="J241" s="17"/>
      <c r="K241" s="17"/>
      <c r="L241" s="17"/>
      <c r="M241" s="22">
        <f t="shared" si="20"/>
        <v>0</v>
      </c>
    </row>
    <row r="242" spans="1:13" ht="12.75">
      <c r="A242" s="17"/>
      <c r="B242" s="43" t="str">
        <f>'[2]Жуків'!B242</f>
        <v>лампи люмінісцентні</v>
      </c>
      <c r="C242" s="43" t="str">
        <f>'[2]Жуків'!C242</f>
        <v>шт.</v>
      </c>
      <c r="D242" s="17"/>
      <c r="E242" s="17"/>
      <c r="F242" s="17"/>
      <c r="G242" s="17"/>
      <c r="H242" s="17"/>
      <c r="I242" s="17"/>
      <c r="J242" s="17"/>
      <c r="K242" s="17"/>
      <c r="L242" s="17"/>
      <c r="M242" s="22">
        <f t="shared" si="20"/>
        <v>0</v>
      </c>
    </row>
    <row r="243" spans="2:13" ht="12.75">
      <c r="B243" s="43">
        <f>'[2]Жуків'!B243</f>
        <v>0</v>
      </c>
      <c r="C243" s="43">
        <f>'[2]Жуків'!C243</f>
        <v>0</v>
      </c>
      <c r="M243" s="2">
        <f t="shared" si="20"/>
        <v>0</v>
      </c>
    </row>
    <row r="244" spans="2:13" ht="12.75">
      <c r="B244" s="43">
        <f>'[2]Жуків'!B244</f>
        <v>0</v>
      </c>
      <c r="C244" s="43">
        <f>'[2]Жуків'!C244</f>
        <v>0</v>
      </c>
      <c r="M244" s="2">
        <f t="shared" si="20"/>
        <v>0</v>
      </c>
    </row>
    <row r="245" spans="2:13" ht="12.75">
      <c r="B245" s="43">
        <f>'[2]Жуків'!B245</f>
        <v>0</v>
      </c>
      <c r="C245" s="43">
        <f>'[2]Жуків'!C245</f>
        <v>0</v>
      </c>
      <c r="M245" s="2">
        <f t="shared" si="20"/>
        <v>0</v>
      </c>
    </row>
    <row r="246" spans="2:13" ht="12.75">
      <c r="B246" s="43">
        <f>'[2]Жуків'!B246</f>
        <v>0</v>
      </c>
      <c r="C246" s="43">
        <f>'[2]Жуків'!C246</f>
        <v>0</v>
      </c>
      <c r="M246" s="2">
        <f t="shared" si="20"/>
        <v>0</v>
      </c>
    </row>
    <row r="247" spans="2:13" ht="12.75">
      <c r="B247" s="43">
        <f>'[2]Жуків'!B247</f>
        <v>0</v>
      </c>
      <c r="C247" s="43">
        <f>'[2]Жуків'!C247</f>
        <v>0</v>
      </c>
      <c r="M247" s="2">
        <f t="shared" si="20"/>
        <v>0</v>
      </c>
    </row>
    <row r="248" spans="2:13" ht="12.75">
      <c r="B248" s="43">
        <f>'[2]Жуків'!B248</f>
        <v>0</v>
      </c>
      <c r="C248" s="43">
        <f>'[2]Жуків'!C248</f>
        <v>0</v>
      </c>
      <c r="M248" s="2">
        <f t="shared" si="20"/>
        <v>0</v>
      </c>
    </row>
    <row r="249" spans="2:13" ht="12.75">
      <c r="B249" s="43">
        <f>'[2]Жуків'!B249</f>
        <v>0</v>
      </c>
      <c r="C249" s="43">
        <f>'[2]Жуків'!C249</f>
        <v>0</v>
      </c>
      <c r="M249" s="2">
        <f t="shared" si="20"/>
        <v>0</v>
      </c>
    </row>
    <row r="250" spans="2:13" ht="12.75">
      <c r="B250" s="43">
        <f>'[2]Жуків'!B250</f>
        <v>0</v>
      </c>
      <c r="C250" s="43">
        <f>'[2]Жуків'!C250</f>
        <v>0</v>
      </c>
      <c r="M250" s="2">
        <f t="shared" si="20"/>
        <v>0</v>
      </c>
    </row>
    <row r="251" spans="1:13" s="17" customFormat="1" ht="12.75">
      <c r="A251"/>
      <c r="B251" s="43">
        <f>'[2]Жуків'!B251</f>
        <v>0</v>
      </c>
      <c r="C251" s="43">
        <f>'[2]Жуків'!C251</f>
        <v>0</v>
      </c>
      <c r="D251"/>
      <c r="E251"/>
      <c r="F251"/>
      <c r="G251"/>
      <c r="H251"/>
      <c r="I251"/>
      <c r="J251"/>
      <c r="K251"/>
      <c r="L251"/>
      <c r="M251" s="2">
        <f t="shared" si="20"/>
        <v>0</v>
      </c>
    </row>
    <row r="252" spans="1:13" ht="14.25">
      <c r="A252" s="9">
        <v>17</v>
      </c>
      <c r="B252" s="45" t="str">
        <f>'[2]Жуків'!B252</f>
        <v>Обладнання</v>
      </c>
      <c r="C252" s="7"/>
      <c r="D252" s="6"/>
      <c r="E252" s="6">
        <f>SUM(E253:E269)</f>
        <v>0</v>
      </c>
      <c r="F252" s="6">
        <f aca="true" t="shared" si="22" ref="F252:L252">SUM(F253:F269)</f>
        <v>0</v>
      </c>
      <c r="G252" s="6">
        <f t="shared" si="22"/>
        <v>0</v>
      </c>
      <c r="H252" s="6">
        <f t="shared" si="22"/>
        <v>0</v>
      </c>
      <c r="I252" s="6">
        <f t="shared" si="22"/>
        <v>0</v>
      </c>
      <c r="J252" s="6">
        <f t="shared" si="22"/>
        <v>0</v>
      </c>
      <c r="K252" s="6">
        <f t="shared" si="22"/>
        <v>0</v>
      </c>
      <c r="L252" s="6">
        <f t="shared" si="22"/>
        <v>0</v>
      </c>
      <c r="M252" s="8"/>
    </row>
    <row r="253" spans="1:13" s="8" customFormat="1" ht="12.75">
      <c r="A253"/>
      <c r="B253" s="43" t="str">
        <f>'[2]Жуків'!B253</f>
        <v>принтери</v>
      </c>
      <c r="C253" s="43" t="str">
        <f>'[2]Жуків'!C253</f>
        <v>шт.</v>
      </c>
      <c r="D253"/>
      <c r="E253"/>
      <c r="F253"/>
      <c r="G253"/>
      <c r="H253"/>
      <c r="I253"/>
      <c r="J253"/>
      <c r="K253"/>
      <c r="L253"/>
      <c r="M253" s="2">
        <f aca="true" t="shared" si="23" ref="M253:M269">SUM(E253:L253)</f>
        <v>0</v>
      </c>
    </row>
    <row r="254" spans="1:13" s="8" customFormat="1" ht="12.75">
      <c r="A254"/>
      <c r="B254" s="43" t="str">
        <f>'[2]Жуків'!B254</f>
        <v>холодильник</v>
      </c>
      <c r="C254" s="43" t="str">
        <f>'[2]Жуків'!C254</f>
        <v>шт.</v>
      </c>
      <c r="D254"/>
      <c r="E254"/>
      <c r="F254"/>
      <c r="G254"/>
      <c r="H254"/>
      <c r="I254"/>
      <c r="J254"/>
      <c r="K254"/>
      <c r="L254"/>
      <c r="M254" s="2">
        <f t="shared" si="23"/>
        <v>0</v>
      </c>
    </row>
    <row r="255" spans="1:13" s="8" customFormat="1" ht="12.75">
      <c r="A255"/>
      <c r="B255" s="43" t="str">
        <f>'[2]Жуків'!B255</f>
        <v>комп'ютери</v>
      </c>
      <c r="C255" s="43" t="str">
        <f>'[2]Жуків'!C255</f>
        <v>шт.</v>
      </c>
      <c r="D255"/>
      <c r="E255"/>
      <c r="F255"/>
      <c r="G255"/>
      <c r="H255"/>
      <c r="I255"/>
      <c r="J255"/>
      <c r="K255"/>
      <c r="L255"/>
      <c r="M255" s="2">
        <f t="shared" si="23"/>
        <v>0</v>
      </c>
    </row>
    <row r="256" spans="1:13" s="8" customFormat="1" ht="12.75">
      <c r="A256"/>
      <c r="B256" s="43" t="str">
        <f>'[2]Жуків'!B256</f>
        <v>жарочна шафа</v>
      </c>
      <c r="C256" s="43" t="str">
        <f>'[2]Жуків'!C256</f>
        <v>шт.</v>
      </c>
      <c r="D256"/>
      <c r="E256"/>
      <c r="F256"/>
      <c r="G256"/>
      <c r="H256"/>
      <c r="I256"/>
      <c r="J256"/>
      <c r="K256"/>
      <c r="L256"/>
      <c r="M256" s="2">
        <f t="shared" si="23"/>
        <v>0</v>
      </c>
    </row>
    <row r="257" spans="2:13" ht="12.75">
      <c r="B257" s="43" t="str">
        <f>'[2]Жуків'!B257</f>
        <v>електром'ясорубка</v>
      </c>
      <c r="C257" s="43" t="str">
        <f>'[2]Жуків'!C257</f>
        <v>шт.</v>
      </c>
      <c r="M257" s="2">
        <f t="shared" si="23"/>
        <v>0</v>
      </c>
    </row>
    <row r="258" spans="2:13" ht="12.75">
      <c r="B258" s="43" t="str">
        <f>'[2]Жуків'!B258</f>
        <v>полосмок</v>
      </c>
      <c r="C258" s="43" t="str">
        <f>'[2]Жуків'!C258</f>
        <v>шт.</v>
      </c>
      <c r="M258" s="2">
        <f t="shared" si="23"/>
        <v>0</v>
      </c>
    </row>
    <row r="259" spans="1:13" s="17" customFormat="1" ht="12.75">
      <c r="A259"/>
      <c r="B259" s="43" t="str">
        <f>'[2]Жуків'!B259</f>
        <v>електроплита</v>
      </c>
      <c r="C259" s="43" t="str">
        <f>'[2]Жуків'!C259</f>
        <v>шт.</v>
      </c>
      <c r="D259"/>
      <c r="E259"/>
      <c r="F259"/>
      <c r="G259"/>
      <c r="H259"/>
      <c r="I259"/>
      <c r="J259"/>
      <c r="K259"/>
      <c r="L259"/>
      <c r="M259" s="2">
        <f t="shared" si="23"/>
        <v>0</v>
      </c>
    </row>
    <row r="260" spans="2:13" ht="12.75">
      <c r="B260" s="43" t="str">
        <f>'[2]Жуків'!B260</f>
        <v>електрорушник</v>
      </c>
      <c r="C260" s="43" t="str">
        <f>'[2]Жуків'!C260</f>
        <v>шт.</v>
      </c>
      <c r="M260" s="2">
        <f t="shared" si="23"/>
        <v>0</v>
      </c>
    </row>
    <row r="261" spans="2:13" ht="12.75">
      <c r="B261" s="43" t="str">
        <f>'[2]Жуків'!B261</f>
        <v>електродрель</v>
      </c>
      <c r="C261" s="43" t="str">
        <f>'[2]Жуків'!C261</f>
        <v>шт.</v>
      </c>
      <c r="M261" s="2">
        <f t="shared" si="23"/>
        <v>0</v>
      </c>
    </row>
    <row r="262" spans="2:13" ht="12.75">
      <c r="B262" s="43" t="str">
        <f>'[2]Жуків'!B262</f>
        <v>зонт витяжний</v>
      </c>
      <c r="C262" s="43" t="str">
        <f>'[2]Жуків'!C262</f>
        <v>шт.</v>
      </c>
      <c r="M262" s="2">
        <f t="shared" si="23"/>
        <v>0</v>
      </c>
    </row>
    <row r="263" spans="2:13" ht="12.75">
      <c r="B263" s="43" t="str">
        <f>'[2]Жуків'!B263</f>
        <v>болгарка</v>
      </c>
      <c r="C263" s="43" t="str">
        <f>'[2]Жуків'!C263</f>
        <v>шт.</v>
      </c>
      <c r="M263" s="2">
        <f t="shared" si="23"/>
        <v>0</v>
      </c>
    </row>
    <row r="264" spans="1:13" s="6" customFormat="1" ht="14.25">
      <c r="A264"/>
      <c r="B264" s="43">
        <f>'[2]Жуків'!B264</f>
        <v>0</v>
      </c>
      <c r="C264" s="43">
        <f>'[2]Жуків'!C264</f>
        <v>0</v>
      </c>
      <c r="D264"/>
      <c r="E264"/>
      <c r="F264"/>
      <c r="G264"/>
      <c r="H264"/>
      <c r="I264"/>
      <c r="J264"/>
      <c r="K264"/>
      <c r="L264"/>
      <c r="M264" s="2">
        <f t="shared" si="23"/>
        <v>0</v>
      </c>
    </row>
    <row r="265" spans="1:13" s="6" customFormat="1" ht="14.25">
      <c r="A265"/>
      <c r="B265" s="43">
        <f>'[2]Жуків'!B265</f>
        <v>0</v>
      </c>
      <c r="C265" s="43">
        <f>'[2]Жуків'!C265</f>
        <v>0</v>
      </c>
      <c r="D265"/>
      <c r="E265"/>
      <c r="F265"/>
      <c r="G265"/>
      <c r="H265"/>
      <c r="I265"/>
      <c r="J265"/>
      <c r="K265"/>
      <c r="L265"/>
      <c r="M265" s="2">
        <f t="shared" si="23"/>
        <v>0</v>
      </c>
    </row>
    <row r="266" spans="1:13" s="6" customFormat="1" ht="14.25">
      <c r="A266"/>
      <c r="B266" s="43">
        <f>'[2]Жуків'!B266</f>
        <v>0</v>
      </c>
      <c r="C266" s="43">
        <f>'[2]Жуків'!C266</f>
        <v>0</v>
      </c>
      <c r="D266"/>
      <c r="E266"/>
      <c r="F266"/>
      <c r="G266"/>
      <c r="H266"/>
      <c r="I266"/>
      <c r="J266"/>
      <c r="K266"/>
      <c r="L266"/>
      <c r="M266" s="2">
        <f t="shared" si="23"/>
        <v>0</v>
      </c>
    </row>
    <row r="267" spans="1:13" s="6" customFormat="1" ht="14.25">
      <c r="A267"/>
      <c r="B267" s="43">
        <f>'[2]Жуків'!B267</f>
        <v>0</v>
      </c>
      <c r="C267" s="43">
        <f>'[2]Жуків'!C267</f>
        <v>0</v>
      </c>
      <c r="D267"/>
      <c r="E267"/>
      <c r="F267"/>
      <c r="G267"/>
      <c r="H267"/>
      <c r="I267"/>
      <c r="J267"/>
      <c r="K267"/>
      <c r="L267"/>
      <c r="M267" s="2">
        <f t="shared" si="23"/>
        <v>0</v>
      </c>
    </row>
    <row r="268" spans="1:13" s="6" customFormat="1" ht="14.25">
      <c r="A268"/>
      <c r="B268" s="43">
        <f>'[2]Жуків'!B268</f>
        <v>0</v>
      </c>
      <c r="C268" s="43">
        <f>'[2]Жуків'!C268</f>
        <v>0</v>
      </c>
      <c r="D268"/>
      <c r="E268"/>
      <c r="F268"/>
      <c r="G268"/>
      <c r="H268"/>
      <c r="I268"/>
      <c r="J268"/>
      <c r="K268"/>
      <c r="L268"/>
      <c r="M268" s="2">
        <f t="shared" si="23"/>
        <v>0</v>
      </c>
    </row>
    <row r="269" spans="1:13" s="6" customFormat="1" ht="14.25">
      <c r="A269"/>
      <c r="B269" s="43">
        <f>'[2]Жуків'!B269</f>
        <v>0</v>
      </c>
      <c r="C269" s="43">
        <f>'[2]Жуків'!C269</f>
        <v>0</v>
      </c>
      <c r="D269"/>
      <c r="E269"/>
      <c r="F269"/>
      <c r="G269"/>
      <c r="H269"/>
      <c r="I269"/>
      <c r="J269"/>
      <c r="K269"/>
      <c r="L269"/>
      <c r="M269" s="2">
        <f t="shared" si="23"/>
        <v>0</v>
      </c>
    </row>
    <row r="270" spans="1:13" s="6" customFormat="1" ht="14.25">
      <c r="A270"/>
      <c r="B270" s="43"/>
      <c r="C270" s="43"/>
      <c r="D270"/>
      <c r="E270"/>
      <c r="F270"/>
      <c r="G270"/>
      <c r="H270"/>
      <c r="I270"/>
      <c r="J270"/>
      <c r="K270"/>
      <c r="L270"/>
      <c r="M270" s="2"/>
    </row>
    <row r="271" spans="1:13" s="6" customFormat="1" ht="14.25">
      <c r="A271" s="99">
        <v>17</v>
      </c>
      <c r="B271" s="45" t="str">
        <f>'[2]Жуків'!B271</f>
        <v>Паливно-мастильні матеріали</v>
      </c>
      <c r="C271" s="7" t="s">
        <v>4</v>
      </c>
      <c r="D271" s="35">
        <v>5147</v>
      </c>
      <c r="I271" s="6">
        <f>D271*30</f>
        <v>154410</v>
      </c>
      <c r="J271" s="24"/>
      <c r="K271" s="24"/>
      <c r="L271" s="24"/>
      <c r="M271" s="22">
        <f t="shared" si="20"/>
        <v>154410</v>
      </c>
    </row>
    <row r="272" spans="1:13" s="6" customFormat="1" ht="14.25">
      <c r="A272" s="99">
        <f>A271+1</f>
        <v>18</v>
      </c>
      <c r="B272" s="45" t="str">
        <f>'[2]Жуків'!B272</f>
        <v>Масло моторне</v>
      </c>
      <c r="C272" s="7" t="s">
        <v>4</v>
      </c>
      <c r="D272" s="35"/>
      <c r="I272" s="24"/>
      <c r="J272" s="24"/>
      <c r="K272" s="24"/>
      <c r="L272" s="24"/>
      <c r="M272" s="22">
        <f t="shared" si="20"/>
        <v>0</v>
      </c>
    </row>
    <row r="273" spans="1:13" s="6" customFormat="1" ht="14.25">
      <c r="A273" s="100">
        <f>A272+1</f>
        <v>19</v>
      </c>
      <c r="B273" s="101" t="str">
        <f>'[2]Жуків'!B273</f>
        <v>На інклюзію ЗОШ   КПК 011 1200</v>
      </c>
      <c r="C273" s="102"/>
      <c r="D273" s="103">
        <v>2</v>
      </c>
      <c r="E273" s="103">
        <f>D273*2964</f>
        <v>5928</v>
      </c>
      <c r="F273" s="103"/>
      <c r="G273" s="103"/>
      <c r="H273" s="103"/>
      <c r="I273" s="104"/>
      <c r="J273" s="104"/>
      <c r="K273" s="104"/>
      <c r="L273" s="104"/>
      <c r="M273" s="105">
        <f t="shared" si="20"/>
        <v>5928</v>
      </c>
    </row>
    <row r="274" spans="1:13" s="6" customFormat="1" ht="14.25">
      <c r="A274" s="100">
        <f>A273+1</f>
        <v>20</v>
      </c>
      <c r="B274" s="101" t="str">
        <f>'[2]Жуків'!B274</f>
        <v>На інклюзію ДНЗ       КПК 011 1200</v>
      </c>
      <c r="C274" s="102"/>
      <c r="D274" s="103"/>
      <c r="E274" s="103"/>
      <c r="F274" s="103"/>
      <c r="G274" s="103"/>
      <c r="H274" s="103"/>
      <c r="I274" s="104"/>
      <c r="J274" s="104"/>
      <c r="K274" s="104"/>
      <c r="L274" s="104"/>
      <c r="M274" s="105">
        <f t="shared" si="20"/>
        <v>0</v>
      </c>
    </row>
    <row r="275" spans="1:13" ht="14.25">
      <c r="A275" s="106">
        <f>A274+1</f>
        <v>21</v>
      </c>
      <c r="B275" s="107" t="str">
        <f>'[2]Жуків'!B275</f>
        <v>На інклюзію ЗОШ   КПК 011 1210</v>
      </c>
      <c r="C275" s="108"/>
      <c r="D275" s="109"/>
      <c r="E275" s="109"/>
      <c r="F275" s="109"/>
      <c r="G275" s="109"/>
      <c r="H275" s="109"/>
      <c r="I275" s="110"/>
      <c r="J275" s="110"/>
      <c r="K275" s="110"/>
      <c r="L275" s="110"/>
      <c r="M275" s="111">
        <f t="shared" si="20"/>
        <v>0</v>
      </c>
    </row>
    <row r="276" spans="1:13" ht="15">
      <c r="A276" s="106">
        <f>A275+1</f>
        <v>22</v>
      </c>
      <c r="B276" s="107" t="str">
        <f>'[2]Жуків'!B276</f>
        <v>На інклюзію ДНЗ       КПК 011 1210</v>
      </c>
      <c r="C276" s="110"/>
      <c r="D276" s="112"/>
      <c r="E276" s="112"/>
      <c r="F276" s="112"/>
      <c r="G276" s="112"/>
      <c r="H276" s="112"/>
      <c r="I276" s="110"/>
      <c r="J276" s="110"/>
      <c r="K276" s="110"/>
      <c r="L276" s="110"/>
      <c r="M276" s="111">
        <f t="shared" si="20"/>
        <v>0</v>
      </c>
    </row>
    <row r="277" spans="1:13" ht="15">
      <c r="A277" s="9"/>
      <c r="B277" s="45"/>
      <c r="C277" s="8"/>
      <c r="D277" s="10"/>
      <c r="E277" s="10"/>
      <c r="F277" s="10"/>
      <c r="G277" s="10"/>
      <c r="H277" s="10"/>
      <c r="I277" s="8"/>
      <c r="J277" s="8"/>
      <c r="K277" s="8"/>
      <c r="L277" s="8"/>
      <c r="M277" s="2">
        <f t="shared" si="20"/>
        <v>0</v>
      </c>
    </row>
    <row r="278" spans="1:13" ht="15">
      <c r="A278" s="9"/>
      <c r="B278" s="45"/>
      <c r="C278" s="8"/>
      <c r="D278" s="10"/>
      <c r="E278" s="10"/>
      <c r="F278" s="10"/>
      <c r="G278" s="10"/>
      <c r="H278" s="10"/>
      <c r="I278" s="8"/>
      <c r="J278" s="8"/>
      <c r="K278" s="8"/>
      <c r="L278" s="8"/>
      <c r="M278" s="2"/>
    </row>
    <row r="279" spans="1:13" s="6" customFormat="1" ht="14.25">
      <c r="A279"/>
      <c r="B279" s="33"/>
      <c r="C279"/>
      <c r="D279"/>
      <c r="E279"/>
      <c r="F279"/>
      <c r="G279"/>
      <c r="H279"/>
      <c r="I279"/>
      <c r="J279"/>
      <c r="K279"/>
      <c r="L279"/>
      <c r="M279"/>
    </row>
    <row r="280" spans="1:13" s="4" customFormat="1" ht="15">
      <c r="A280" s="15"/>
      <c r="B280" s="49" t="s">
        <v>6</v>
      </c>
      <c r="C280" s="15"/>
      <c r="D280" s="15"/>
      <c r="E280" s="16">
        <f>SUM(E282:E289)</f>
        <v>0</v>
      </c>
      <c r="F280" s="16">
        <f>SUM(F282:F289)</f>
        <v>0</v>
      </c>
      <c r="G280" s="16">
        <f aca="true" t="shared" si="24" ref="G280:L280">SUM(G282:G289)</f>
        <v>0</v>
      </c>
      <c r="H280" s="16">
        <f t="shared" si="24"/>
        <v>0</v>
      </c>
      <c r="I280" s="16">
        <f t="shared" si="24"/>
        <v>192225</v>
      </c>
      <c r="J280" s="16">
        <f t="shared" si="24"/>
        <v>0</v>
      </c>
      <c r="K280" s="16">
        <f t="shared" si="24"/>
        <v>0</v>
      </c>
      <c r="L280" s="16">
        <f t="shared" si="24"/>
        <v>0</v>
      </c>
      <c r="M280" s="15">
        <f>SUM(E280:L280)</f>
        <v>192225</v>
      </c>
    </row>
    <row r="281" spans="1:13" s="4" customFormat="1" ht="14.25">
      <c r="A281"/>
      <c r="B281" s="45" t="str">
        <f>'[2]Жуків'!B281</f>
        <v>категорія</v>
      </c>
      <c r="C281" s="1" t="s">
        <v>9</v>
      </c>
      <c r="D281" s="2" t="s">
        <v>7</v>
      </c>
      <c r="E281" s="2" t="s">
        <v>8</v>
      </c>
      <c r="F281" s="2"/>
      <c r="G281" s="2"/>
      <c r="H281" s="2"/>
      <c r="I281"/>
      <c r="J281"/>
      <c r="K281"/>
      <c r="L281"/>
      <c r="M281"/>
    </row>
    <row r="282" spans="1:13" s="10" customFormat="1" ht="15">
      <c r="A282" s="5">
        <v>1</v>
      </c>
      <c r="B282" s="45" t="str">
        <f>'[2]Жуків'!B282</f>
        <v>учні 1-4 класи</v>
      </c>
      <c r="C282" s="7">
        <v>52</v>
      </c>
      <c r="D282" s="6">
        <f>C282*150</f>
        <v>7800</v>
      </c>
      <c r="E282" s="6"/>
      <c r="F282" s="6"/>
      <c r="G282" s="6"/>
      <c r="H282" s="6"/>
      <c r="I282" s="6">
        <f>D282*7</f>
        <v>54600</v>
      </c>
      <c r="J282" s="8"/>
      <c r="K282" s="8"/>
      <c r="L282" s="8"/>
      <c r="M282" s="2">
        <f aca="true" t="shared" si="25" ref="M282:M289">SUM(E282:L282)</f>
        <v>54600</v>
      </c>
    </row>
    <row r="283" spans="1:13" s="6" customFormat="1" ht="14.25">
      <c r="A283" s="5">
        <v>2</v>
      </c>
      <c r="B283" s="45" t="str">
        <f>'[2]Жуків'!B283</f>
        <v>малозабезпечені</v>
      </c>
      <c r="C283" s="7">
        <v>11</v>
      </c>
      <c r="D283" s="6">
        <f aca="true" t="shared" si="26" ref="D283:D289">C283*150</f>
        <v>1650</v>
      </c>
      <c r="I283" s="6">
        <f>D283*14</f>
        <v>23100</v>
      </c>
      <c r="J283" s="8"/>
      <c r="K283" s="8"/>
      <c r="L283" s="8"/>
      <c r="M283" s="2">
        <f>SUM(E283:L283)</f>
        <v>23100</v>
      </c>
    </row>
    <row r="284" spans="1:13" s="6" customFormat="1" ht="14.25">
      <c r="A284" s="5">
        <v>3</v>
      </c>
      <c r="B284" s="45" t="str">
        <f>'[2]Жуків'!B284</f>
        <v>діти-сироти</v>
      </c>
      <c r="C284" s="7">
        <v>2</v>
      </c>
      <c r="D284" s="6">
        <f t="shared" si="26"/>
        <v>300</v>
      </c>
      <c r="I284" s="6">
        <f>D284*14</f>
        <v>4200</v>
      </c>
      <c r="J284" s="8"/>
      <c r="K284" s="8"/>
      <c r="L284" s="8"/>
      <c r="M284" s="2">
        <f t="shared" si="25"/>
        <v>4200</v>
      </c>
    </row>
    <row r="285" spans="1:13" s="6" customFormat="1" ht="14.25">
      <c r="A285" s="5">
        <v>4</v>
      </c>
      <c r="B285" s="45" t="str">
        <f>'[2]Жуків'!B285</f>
        <v>учні АТО</v>
      </c>
      <c r="C285" s="7">
        <v>29</v>
      </c>
      <c r="D285" s="6">
        <f t="shared" si="26"/>
        <v>4350</v>
      </c>
      <c r="I285" s="6">
        <f>D285*14</f>
        <v>60900</v>
      </c>
      <c r="J285" s="8"/>
      <c r="K285" s="8"/>
      <c r="L285" s="8"/>
      <c r="M285" s="2">
        <f t="shared" si="25"/>
        <v>60900</v>
      </c>
    </row>
    <row r="286" spans="1:13" s="6" customFormat="1" ht="14.25">
      <c r="A286" s="5">
        <v>5</v>
      </c>
      <c r="B286" s="45" t="str">
        <f>'[2]Жуків'!B286</f>
        <v>діти малозаб і сироди ДНЗ</v>
      </c>
      <c r="C286" s="7">
        <v>0</v>
      </c>
      <c r="D286" s="6">
        <f t="shared" si="26"/>
        <v>0</v>
      </c>
      <c r="I286" s="8">
        <f>D286*21.5</f>
        <v>0</v>
      </c>
      <c r="J286" s="8"/>
      <c r="K286" s="8"/>
      <c r="L286" s="8"/>
      <c r="M286" s="2">
        <f t="shared" si="25"/>
        <v>0</v>
      </c>
    </row>
    <row r="287" spans="1:13" s="6" customFormat="1" ht="14.25">
      <c r="A287" s="5">
        <v>6</v>
      </c>
      <c r="B287" s="45" t="str">
        <f>'[2]Жуків'!B287</f>
        <v>діти АТО ДНЗ</v>
      </c>
      <c r="C287" s="7">
        <v>5</v>
      </c>
      <c r="D287" s="6">
        <f t="shared" si="26"/>
        <v>750</v>
      </c>
      <c r="E287"/>
      <c r="F287"/>
      <c r="G287"/>
      <c r="H287"/>
      <c r="I287" s="8">
        <f>D287*21.5</f>
        <v>16125</v>
      </c>
      <c r="J287"/>
      <c r="K287"/>
      <c r="L287"/>
      <c r="M287" s="2">
        <f t="shared" si="25"/>
        <v>16125</v>
      </c>
    </row>
    <row r="288" spans="1:13" s="6" customFormat="1" ht="13.5" customHeight="1">
      <c r="A288" s="5">
        <v>7</v>
      </c>
      <c r="B288" s="45" t="str">
        <f>'[2]Жуків'!B288</f>
        <v>діти з багатод сімей ДНЗ</v>
      </c>
      <c r="C288" s="7">
        <v>6</v>
      </c>
      <c r="D288" s="6">
        <f t="shared" si="26"/>
        <v>900</v>
      </c>
      <c r="E288"/>
      <c r="F288"/>
      <c r="G288"/>
      <c r="H288"/>
      <c r="I288" s="8">
        <f>D288*16</f>
        <v>14400</v>
      </c>
      <c r="J288"/>
      <c r="K288"/>
      <c r="L288"/>
      <c r="M288" s="2">
        <f t="shared" si="25"/>
        <v>14400</v>
      </c>
    </row>
    <row r="289" spans="1:13" s="6" customFormat="1" ht="14.25">
      <c r="A289" s="5">
        <v>8</v>
      </c>
      <c r="B289" s="45" t="str">
        <f>'[2]Жуків'!B289</f>
        <v>діти не пільгові категорії ДНЗ</v>
      </c>
      <c r="C289" s="7">
        <v>12</v>
      </c>
      <c r="D289" s="6">
        <f t="shared" si="26"/>
        <v>1800</v>
      </c>
      <c r="E289"/>
      <c r="F289"/>
      <c r="G289"/>
      <c r="H289"/>
      <c r="I289" s="8">
        <f>D289*10.5</f>
        <v>18900</v>
      </c>
      <c r="J289"/>
      <c r="K289"/>
      <c r="L289"/>
      <c r="M289" s="2">
        <f t="shared" si="25"/>
        <v>18900</v>
      </c>
    </row>
    <row r="290" spans="1:13" s="6" customFormat="1" ht="14.25">
      <c r="A290"/>
      <c r="B290" s="33"/>
      <c r="C290"/>
      <c r="D290"/>
      <c r="E290"/>
      <c r="F290"/>
      <c r="G290"/>
      <c r="H290"/>
      <c r="I290"/>
      <c r="J290"/>
      <c r="K290"/>
      <c r="L290"/>
      <c r="M290"/>
    </row>
    <row r="291" spans="1:13" s="6" customFormat="1" ht="15">
      <c r="A291" s="15"/>
      <c r="B291" s="49" t="s">
        <v>17</v>
      </c>
      <c r="C291" s="15"/>
      <c r="D291" s="15"/>
      <c r="E291" s="26">
        <f>E293+E294+E295+E296+E297+E298+E299+E300+E301+E302+E307+E308+E309+E310+E311+E312+E313+E314+E315+E316+E317+E318+E319+E320+E334+E335+E336+E337+E338+E339+E340+E341+E342+E343+E344+E345+E346+E347+E348+E349+E350+E351</f>
        <v>0</v>
      </c>
      <c r="F291" s="26"/>
      <c r="G291" s="26">
        <f aca="true" t="shared" si="27" ref="G291:L291">G293+G294+G295+G296+G297+G298+G299+G300+G301+G302+G307+G308+G309+G310+G311+G312+G313+G314+G315+G316+G317+G318+G319+G320+G334+G335+G336+G337+G338+G339+G340+G341+G342+G343+G344+G345+G346+G347+G348+G349+G350+G351</f>
        <v>0</v>
      </c>
      <c r="H291" s="26">
        <f t="shared" si="27"/>
        <v>0</v>
      </c>
      <c r="I291" s="26">
        <f t="shared" si="27"/>
        <v>46819</v>
      </c>
      <c r="J291" s="26">
        <f t="shared" si="27"/>
        <v>0</v>
      </c>
      <c r="K291" s="26">
        <f>K293+K294+K295+K296+K297+K298+K299+K300+K301+K302+K307+K308+K309+K310+K311+K312+K313+K314+K315+K316+K317+K318+K319+K320+K334+K335+K336+K337+K338+K339+K340+K341+K342+K343+K344+K345+K346+K347+K348+K349+K350+K351</f>
        <v>0</v>
      </c>
      <c r="L291" s="26">
        <f t="shared" si="27"/>
        <v>0</v>
      </c>
      <c r="M291" s="27">
        <f>SUM(E291:L291)</f>
        <v>46819</v>
      </c>
    </row>
    <row r="292" spans="1:13" s="6" customFormat="1" ht="14.25">
      <c r="A292"/>
      <c r="B292" s="33"/>
      <c r="C292" t="s">
        <v>2</v>
      </c>
      <c r="D292"/>
      <c r="E292"/>
      <c r="F292"/>
      <c r="G292"/>
      <c r="H292"/>
      <c r="I292"/>
      <c r="J292"/>
      <c r="K292"/>
      <c r="L292"/>
      <c r="M292"/>
    </row>
    <row r="293" spans="1:13" s="6" customFormat="1" ht="14.25">
      <c r="A293" s="6">
        <v>1</v>
      </c>
      <c r="B293" s="45" t="str">
        <f>'[2]Жуків'!B293</f>
        <v>Підвіз учнів</v>
      </c>
      <c r="C293" s="3"/>
      <c r="I293" s="18"/>
      <c r="M293" s="2">
        <f aca="true" t="shared" si="28" ref="M293:M352">SUM(E293:L293)</f>
        <v>0</v>
      </c>
    </row>
    <row r="294" spans="1:13" s="6" customFormat="1" ht="14.25">
      <c r="A294" s="6">
        <f>A293+1</f>
        <v>2</v>
      </c>
      <c r="B294" s="45" t="str">
        <f>'[2]Жуків'!B294</f>
        <v>Підвіз вчителів</v>
      </c>
      <c r="H294" s="18"/>
      <c r="I294" s="35">
        <v>500</v>
      </c>
      <c r="M294" s="2">
        <f t="shared" si="28"/>
        <v>500</v>
      </c>
    </row>
    <row r="295" spans="1:13" s="6" customFormat="1" ht="14.25">
      <c r="A295" s="6">
        <f aca="true" t="shared" si="29" ref="A295:A302">A294+1</f>
        <v>3</v>
      </c>
      <c r="B295" s="45" t="str">
        <f>'[2]Жуків'!B295</f>
        <v>Страхування автобуса</v>
      </c>
      <c r="C295" s="35">
        <v>2</v>
      </c>
      <c r="D295" s="6">
        <v>850</v>
      </c>
      <c r="H295" s="18"/>
      <c r="I295" s="18">
        <f>C295*D295</f>
        <v>1700</v>
      </c>
      <c r="M295" s="2">
        <f t="shared" si="28"/>
        <v>1700</v>
      </c>
    </row>
    <row r="296" spans="1:13" s="6" customFormat="1" ht="28.5">
      <c r="A296" s="6">
        <f t="shared" si="29"/>
        <v>4</v>
      </c>
      <c r="B296" s="45" t="str">
        <f>'[2]Жуків'!B296</f>
        <v>Технічне обслуговування автобусів</v>
      </c>
      <c r="C296" s="35">
        <v>1</v>
      </c>
      <c r="D296" s="18">
        <v>7000</v>
      </c>
      <c r="I296" s="18">
        <f>C296*D296</f>
        <v>7000</v>
      </c>
      <c r="M296" s="2">
        <f t="shared" si="28"/>
        <v>7000</v>
      </c>
    </row>
    <row r="297" spans="1:13" s="6" customFormat="1" ht="14.25">
      <c r="A297" s="6">
        <f t="shared" si="29"/>
        <v>5</v>
      </c>
      <c r="B297" s="45" t="str">
        <f>'[2]Жуків'!B297</f>
        <v>Реєстрація автобуса</v>
      </c>
      <c r="I297" s="18"/>
      <c r="M297" s="2">
        <f t="shared" si="28"/>
        <v>0</v>
      </c>
    </row>
    <row r="298" spans="1:13" s="6" customFormat="1" ht="14.25">
      <c r="A298" s="6">
        <f t="shared" si="29"/>
        <v>6</v>
      </c>
      <c r="B298" s="45" t="str">
        <f>'[2]Жуків'!B298</f>
        <v>Техобстеження (техогляд)</v>
      </c>
      <c r="C298" s="35">
        <v>2</v>
      </c>
      <c r="D298" s="6">
        <v>1500</v>
      </c>
      <c r="I298" s="18">
        <f>C298*D298</f>
        <v>3000</v>
      </c>
      <c r="M298" s="2">
        <f t="shared" si="28"/>
        <v>3000</v>
      </c>
    </row>
    <row r="299" spans="1:13" s="6" customFormat="1" ht="14.25">
      <c r="A299" s="6">
        <f t="shared" si="29"/>
        <v>7</v>
      </c>
      <c r="B299" s="45" t="str">
        <f>'[2]Жуків'!B299</f>
        <v>Передрейсовий огляд</v>
      </c>
      <c r="C299" s="35">
        <v>10</v>
      </c>
      <c r="D299" s="18">
        <v>360</v>
      </c>
      <c r="I299" s="18">
        <f>C299*D299</f>
        <v>3600</v>
      </c>
      <c r="M299" s="2">
        <f t="shared" si="28"/>
        <v>3600</v>
      </c>
    </row>
    <row r="300" spans="1:13" s="6" customFormat="1" ht="28.5">
      <c r="A300" s="6">
        <f t="shared" si="29"/>
        <v>8</v>
      </c>
      <c r="B300" s="45" t="str">
        <f>'[2]Жуків'!B300</f>
        <v>Встановлення пожежної сигналізації</v>
      </c>
      <c r="I300" s="18"/>
      <c r="M300" s="2">
        <f t="shared" si="28"/>
        <v>0</v>
      </c>
    </row>
    <row r="301" spans="1:13" s="6" customFormat="1" ht="28.5">
      <c r="A301" s="6">
        <f t="shared" si="29"/>
        <v>9</v>
      </c>
      <c r="B301" s="45" t="str">
        <f>'[2]Жуків'!B301</f>
        <v>Обслуговування пожежної сигналізації</v>
      </c>
      <c r="C301" s="35">
        <v>12</v>
      </c>
      <c r="D301" s="6">
        <v>860</v>
      </c>
      <c r="I301" s="18">
        <f>C301*D301</f>
        <v>10320</v>
      </c>
      <c r="M301" s="2">
        <f t="shared" si="28"/>
        <v>10320</v>
      </c>
    </row>
    <row r="302" spans="1:13" s="6" customFormat="1" ht="14.25">
      <c r="A302" s="6">
        <f t="shared" si="29"/>
        <v>10</v>
      </c>
      <c r="B302" s="45" t="str">
        <f>'[2]Жуків'!B302</f>
        <v>Оплата телефонного зв'язку</v>
      </c>
      <c r="E302" s="6">
        <f>ROUND(E303+E304+E305+E306,0)</f>
        <v>0</v>
      </c>
      <c r="F302" s="6">
        <f>ROUND(F303+F304+F305+F306,0)</f>
        <v>0</v>
      </c>
      <c r="H302" s="6">
        <f>ROUND(H303+H304+H305+H306,0)</f>
        <v>0</v>
      </c>
      <c r="I302" s="6">
        <f>ROUND(I303+I304+I305,0)</f>
        <v>8100</v>
      </c>
      <c r="J302" s="6">
        <f>ROUND(J303+J304+J305,0)</f>
        <v>0</v>
      </c>
      <c r="K302" s="6">
        <f>ROUND(K303+K304+K305,0)</f>
        <v>0</v>
      </c>
      <c r="L302" s="6">
        <f>ROUND(L303+L304+L305,0)</f>
        <v>0</v>
      </c>
      <c r="M302" s="2">
        <f t="shared" si="28"/>
        <v>8100</v>
      </c>
    </row>
    <row r="303" spans="1:13" s="6" customFormat="1" ht="14.25">
      <c r="A303"/>
      <c r="B303" s="43" t="str">
        <f>'[2]Жуків'!B303</f>
        <v>абонплата</v>
      </c>
      <c r="C303" s="32">
        <v>12</v>
      </c>
      <c r="G303"/>
      <c r="I303">
        <f>C303*D303</f>
        <v>0</v>
      </c>
      <c r="J303"/>
      <c r="K303"/>
      <c r="L303"/>
      <c r="M303" s="2">
        <f t="shared" si="28"/>
        <v>0</v>
      </c>
    </row>
    <row r="304" spans="1:13" s="6" customFormat="1" ht="14.25">
      <c r="A304"/>
      <c r="B304" s="43" t="str">
        <f>'[2]Жуків'!B304</f>
        <v>оплата Інтернет</v>
      </c>
      <c r="C304" s="32">
        <v>12</v>
      </c>
      <c r="D304" s="6">
        <v>675</v>
      </c>
      <c r="G304"/>
      <c r="I304">
        <f>C304*D304</f>
        <v>8100</v>
      </c>
      <c r="J304"/>
      <c r="K304"/>
      <c r="L304"/>
      <c r="M304" s="2">
        <f t="shared" si="28"/>
        <v>8100</v>
      </c>
    </row>
    <row r="305" spans="1:13" s="6" customFormat="1" ht="14.25">
      <c r="A305"/>
      <c r="B305" s="43" t="str">
        <f>'[2]Жуків'!B305</f>
        <v>міжміські розмови</v>
      </c>
      <c r="C305"/>
      <c r="D305"/>
      <c r="E305" s="17"/>
      <c r="F305" s="17"/>
      <c r="G305" s="17"/>
      <c r="H305" s="17"/>
      <c r="I305"/>
      <c r="J305"/>
      <c r="K305"/>
      <c r="L305"/>
      <c r="M305" s="2">
        <f t="shared" si="28"/>
        <v>0</v>
      </c>
    </row>
    <row r="306" spans="1:13" s="6" customFormat="1" ht="14.25">
      <c r="A306"/>
      <c r="B306" s="43" t="str">
        <f>'[2]Жуків'!B306</f>
        <v>підключення до мережі Інтернет</v>
      </c>
      <c r="C306"/>
      <c r="D306"/>
      <c r="E306" s="17"/>
      <c r="F306" s="17"/>
      <c r="G306" s="17"/>
      <c r="H306" s="17"/>
      <c r="I306"/>
      <c r="J306"/>
      <c r="K306"/>
      <c r="L306"/>
      <c r="M306" s="2">
        <f t="shared" si="28"/>
        <v>0</v>
      </c>
    </row>
    <row r="307" spans="1:13" s="6" customFormat="1" ht="14.25">
      <c r="A307" s="6">
        <f>A302+1</f>
        <v>11</v>
      </c>
      <c r="B307" s="45" t="str">
        <f>'[2]Жуків'!B307</f>
        <v>Підключення газових котелень</v>
      </c>
      <c r="E307" s="18"/>
      <c r="F307" s="18"/>
      <c r="G307" s="18"/>
      <c r="H307" s="18"/>
      <c r="M307" s="2">
        <f t="shared" si="28"/>
        <v>0</v>
      </c>
    </row>
    <row r="308" spans="1:13" s="6" customFormat="1" ht="14.25">
      <c r="A308" s="6">
        <f>A307+1</f>
        <v>12</v>
      </c>
      <c r="B308" s="45" t="str">
        <f>'[2]Жуків'!B308</f>
        <v>Пеерзарядка вогнегасників</v>
      </c>
      <c r="C308" s="28">
        <v>23</v>
      </c>
      <c r="D308" s="4"/>
      <c r="E308" s="20"/>
      <c r="F308" s="20"/>
      <c r="G308" s="20"/>
      <c r="I308">
        <f>C308*D308</f>
        <v>0</v>
      </c>
      <c r="J308" s="4"/>
      <c r="K308" s="4"/>
      <c r="L308" s="4"/>
      <c r="M308" s="2">
        <f t="shared" si="28"/>
        <v>0</v>
      </c>
    </row>
    <row r="309" spans="1:13" s="6" customFormat="1" ht="14.25">
      <c r="A309" s="6">
        <f aca="true" t="shared" si="30" ref="A309:A352">A308+1</f>
        <v>13</v>
      </c>
      <c r="B309" s="45" t="str">
        <f>'[2]Жуків'!B309</f>
        <v>Обслуговування газової котельні</v>
      </c>
      <c r="C309" s="20">
        <v>6</v>
      </c>
      <c r="D309" s="4"/>
      <c r="E309" s="20"/>
      <c r="F309" s="20"/>
      <c r="G309" s="20"/>
      <c r="I309">
        <f>C309*D309</f>
        <v>0</v>
      </c>
      <c r="J309" s="4"/>
      <c r="K309" s="4"/>
      <c r="L309" s="4"/>
      <c r="M309" s="2">
        <f t="shared" si="28"/>
        <v>0</v>
      </c>
    </row>
    <row r="310" spans="1:13" s="7" customFormat="1" ht="29.25">
      <c r="A310" s="6">
        <f t="shared" si="30"/>
        <v>14</v>
      </c>
      <c r="B310" s="45" t="str">
        <f>'[2]Жуків'!B310</f>
        <v>Сезонне обслуговування газопроводів</v>
      </c>
      <c r="C310" s="18"/>
      <c r="D310" s="6"/>
      <c r="E310" s="18"/>
      <c r="F310" s="18"/>
      <c r="G310" s="18"/>
      <c r="H310" s="18"/>
      <c r="I310" s="10"/>
      <c r="J310" s="10"/>
      <c r="K310" s="10"/>
      <c r="L310" s="10"/>
      <c r="M310" s="2">
        <f t="shared" si="28"/>
        <v>0</v>
      </c>
    </row>
    <row r="311" spans="1:13" s="7" customFormat="1" ht="28.5">
      <c r="A311" s="6">
        <f t="shared" si="30"/>
        <v>15</v>
      </c>
      <c r="B311" s="45" t="str">
        <f>'[2]Жуків'!B311</f>
        <v>ОБСЛУГОВУВАННЯ ЕЛЕКТРОГОСПОДАРСТВА</v>
      </c>
      <c r="C311" s="35">
        <v>12</v>
      </c>
      <c r="D311" s="6">
        <v>500</v>
      </c>
      <c r="E311" s="18"/>
      <c r="F311" s="18"/>
      <c r="G311" s="18"/>
      <c r="H311" s="18"/>
      <c r="I311">
        <f>C311*D311</f>
        <v>6000</v>
      </c>
      <c r="J311" s="6"/>
      <c r="K311" s="6"/>
      <c r="L311" s="6"/>
      <c r="M311" s="2">
        <f t="shared" si="28"/>
        <v>6000</v>
      </c>
    </row>
    <row r="312" spans="1:13" s="7" customFormat="1" ht="14.25">
      <c r="A312" s="6">
        <f t="shared" si="30"/>
        <v>16</v>
      </c>
      <c r="B312" s="45" t="str">
        <f>'[2]Жуків'!B312</f>
        <v>Перевірка вимірювальних приладів</v>
      </c>
      <c r="C312" s="6"/>
      <c r="D312" s="6"/>
      <c r="E312" s="18"/>
      <c r="F312" s="18"/>
      <c r="G312" s="18"/>
      <c r="H312" s="18"/>
      <c r="I312" s="6">
        <v>400</v>
      </c>
      <c r="J312" s="6"/>
      <c r="K312" s="6"/>
      <c r="L312" s="6"/>
      <c r="M312" s="2">
        <f t="shared" si="28"/>
        <v>400</v>
      </c>
    </row>
    <row r="313" spans="1:13" s="7" customFormat="1" ht="14.25">
      <c r="A313" s="6">
        <f t="shared" si="30"/>
        <v>17</v>
      </c>
      <c r="B313" s="45" t="str">
        <f>'[2]Жуків'!B313</f>
        <v>Страхування дітей-сиріт</v>
      </c>
      <c r="C313" s="35">
        <v>2</v>
      </c>
      <c r="D313" s="6">
        <v>50</v>
      </c>
      <c r="E313" s="18"/>
      <c r="F313" s="18"/>
      <c r="G313" s="18"/>
      <c r="H313" s="6"/>
      <c r="I313">
        <f>C313*D313</f>
        <v>100</v>
      </c>
      <c r="J313" s="6"/>
      <c r="K313" s="6"/>
      <c r="L313" s="6"/>
      <c r="M313" s="2">
        <f t="shared" si="28"/>
        <v>100</v>
      </c>
    </row>
    <row r="314" spans="1:13" s="7" customFormat="1" ht="42.75">
      <c r="A314" s="6">
        <f t="shared" si="30"/>
        <v>18</v>
      </c>
      <c r="B314" s="45" t="str">
        <f>'[2]Жуків'!B314</f>
        <v>ПКД на монтаж системи автоматичної пож сигналізації та системи оповіщення при пожежі</v>
      </c>
      <c r="C314" s="35"/>
      <c r="D314" s="6"/>
      <c r="E314" s="6"/>
      <c r="F314" s="6"/>
      <c r="G314" s="18"/>
      <c r="H314" s="6"/>
      <c r="I314" s="6"/>
      <c r="J314" s="6"/>
      <c r="K314" s="6"/>
      <c r="L314" s="6"/>
      <c r="M314" s="2">
        <f t="shared" si="28"/>
        <v>0</v>
      </c>
    </row>
    <row r="315" spans="1:13" s="7" customFormat="1" ht="14.25">
      <c r="A315" s="6">
        <f t="shared" si="30"/>
        <v>19</v>
      </c>
      <c r="B315" s="45" t="str">
        <f>'[2]Жуків'!B315</f>
        <v>Ремонт грозовідводів</v>
      </c>
      <c r="C315" s="3"/>
      <c r="D315" s="6"/>
      <c r="E315" s="18"/>
      <c r="F315" s="18"/>
      <c r="G315" s="18"/>
      <c r="H315" s="18"/>
      <c r="I315" s="6"/>
      <c r="J315" s="6"/>
      <c r="K315" s="6"/>
      <c r="L315" s="6"/>
      <c r="M315" s="2">
        <f t="shared" si="28"/>
        <v>0</v>
      </c>
    </row>
    <row r="316" spans="1:13" s="7" customFormat="1" ht="14.25">
      <c r="A316" s="6">
        <f t="shared" si="30"/>
        <v>20</v>
      </c>
      <c r="B316" s="45" t="str">
        <f>'[2]Жуків'!B316</f>
        <v>Виміри опору ізоляції</v>
      </c>
      <c r="C316" s="6"/>
      <c r="D316" s="6"/>
      <c r="E316" s="18"/>
      <c r="F316" s="18"/>
      <c r="G316" s="18"/>
      <c r="H316" s="18"/>
      <c r="I316" s="6"/>
      <c r="J316" s="6"/>
      <c r="K316" s="6"/>
      <c r="L316" s="6"/>
      <c r="M316" s="2">
        <f t="shared" si="28"/>
        <v>0</v>
      </c>
    </row>
    <row r="317" spans="1:13" s="7" customFormat="1" ht="28.5">
      <c r="A317" s="6">
        <f t="shared" si="30"/>
        <v>21</v>
      </c>
      <c r="B317" s="45" t="str">
        <f>'[2]Жуків'!B317</f>
        <v>Ремонт електрообладнання та електропроводки</v>
      </c>
      <c r="C317" s="6"/>
      <c r="D317" s="6"/>
      <c r="E317" s="18"/>
      <c r="F317" s="18"/>
      <c r="G317" s="18"/>
      <c r="H317" s="18"/>
      <c r="I317" s="6"/>
      <c r="J317" s="6"/>
      <c r="K317" s="6"/>
      <c r="L317" s="6"/>
      <c r="M317" s="2">
        <f t="shared" si="28"/>
        <v>0</v>
      </c>
    </row>
    <row r="318" spans="1:13" s="17" customFormat="1" ht="14.25">
      <c r="A318" s="6">
        <f t="shared" si="30"/>
        <v>22</v>
      </c>
      <c r="B318" s="45">
        <f>'[2]Жуків'!B318</f>
        <v>0</v>
      </c>
      <c r="C318" s="6"/>
      <c r="D318" s="6"/>
      <c r="E318" s="18"/>
      <c r="F318" s="18"/>
      <c r="G318" s="18"/>
      <c r="H318" s="18"/>
      <c r="I318" s="6"/>
      <c r="J318" s="6"/>
      <c r="K318" s="6"/>
      <c r="L318" s="6"/>
      <c r="M318" s="2">
        <f t="shared" si="28"/>
        <v>0</v>
      </c>
    </row>
    <row r="319" spans="1:13" s="17" customFormat="1" ht="28.5">
      <c r="A319" s="6">
        <f t="shared" si="30"/>
        <v>23</v>
      </c>
      <c r="B319" s="45" t="str">
        <f>'[2]Жуків'!B319</f>
        <v>Обстеження димоходів, вентиляцій</v>
      </c>
      <c r="C319" s="3"/>
      <c r="D319" s="3"/>
      <c r="E319" s="18"/>
      <c r="F319" s="18"/>
      <c r="G319" s="18"/>
      <c r="H319" s="18"/>
      <c r="I319" s="6"/>
      <c r="J319" s="6"/>
      <c r="K319" s="6"/>
      <c r="L319" s="6"/>
      <c r="M319" s="2">
        <f t="shared" si="28"/>
        <v>0</v>
      </c>
    </row>
    <row r="320" spans="1:13" s="17" customFormat="1" ht="14.25">
      <c r="A320" s="6">
        <f t="shared" si="30"/>
        <v>24</v>
      </c>
      <c r="B320" s="45" t="str">
        <f>'[2]Жуків'!B320</f>
        <v>ПОТОЧНІ РЕМОНТИ</v>
      </c>
      <c r="C320" s="3"/>
      <c r="D320" s="3"/>
      <c r="E320" s="6">
        <f>SUM(E321:E333)</f>
        <v>0</v>
      </c>
      <c r="F320" s="6">
        <f aca="true" t="shared" si="31" ref="F320:M320">SUM(F321:F333)</f>
        <v>0</v>
      </c>
      <c r="G320" s="6">
        <f t="shared" si="31"/>
        <v>0</v>
      </c>
      <c r="H320" s="6">
        <f t="shared" si="31"/>
        <v>0</v>
      </c>
      <c r="I320" s="6">
        <f t="shared" si="31"/>
        <v>0</v>
      </c>
      <c r="J320" s="6">
        <f t="shared" si="31"/>
        <v>0</v>
      </c>
      <c r="K320" s="6">
        <f t="shared" si="31"/>
        <v>0</v>
      </c>
      <c r="L320" s="6">
        <f t="shared" si="31"/>
        <v>0</v>
      </c>
      <c r="M320" s="6">
        <f t="shared" si="31"/>
        <v>0</v>
      </c>
    </row>
    <row r="321" spans="1:13" s="17" customFormat="1" ht="14.25">
      <c r="A321" s="6"/>
      <c r="B321" s="45" t="str">
        <f>'[2]Жуків'!B321</f>
        <v>Поточний ремонт </v>
      </c>
      <c r="C321" s="3"/>
      <c r="D321" s="3"/>
      <c r="E321" s="6"/>
      <c r="F321" s="6"/>
      <c r="G321" s="6"/>
      <c r="H321" s="6"/>
      <c r="I321" s="6"/>
      <c r="J321" s="6"/>
      <c r="K321" s="6"/>
      <c r="L321" s="6"/>
      <c r="M321" s="2">
        <f>SUM(E321:L321)</f>
        <v>0</v>
      </c>
    </row>
    <row r="322" spans="1:13" s="17" customFormat="1" ht="14.25">
      <c r="A322" s="6"/>
      <c r="B322" s="45" t="str">
        <f>'[2]Жуків'!B322</f>
        <v>Поточний ремонт </v>
      </c>
      <c r="C322" s="3"/>
      <c r="D322" s="3"/>
      <c r="E322" s="6"/>
      <c r="F322" s="6"/>
      <c r="G322" s="6"/>
      <c r="H322" s="6"/>
      <c r="I322" s="6"/>
      <c r="J322" s="6"/>
      <c r="K322" s="6"/>
      <c r="L322" s="6"/>
      <c r="M322" s="2">
        <f t="shared" si="28"/>
        <v>0</v>
      </c>
    </row>
    <row r="323" spans="1:13" s="17" customFormat="1" ht="14.25">
      <c r="A323" s="6"/>
      <c r="B323" s="45" t="str">
        <f>'[2]Жуків'!B323</f>
        <v>Поточний ремонт </v>
      </c>
      <c r="C323" s="3"/>
      <c r="D323" s="3"/>
      <c r="E323" s="6"/>
      <c r="F323" s="6"/>
      <c r="G323" s="6"/>
      <c r="H323" s="6"/>
      <c r="I323" s="6"/>
      <c r="J323" s="6"/>
      <c r="K323" s="6"/>
      <c r="L323" s="6"/>
      <c r="M323" s="2">
        <f t="shared" si="28"/>
        <v>0</v>
      </c>
    </row>
    <row r="324" spans="1:13" s="17" customFormat="1" ht="14.25">
      <c r="A324" s="6"/>
      <c r="B324" s="45" t="str">
        <f>'[2]Жуків'!B324</f>
        <v>Поточний ремонт </v>
      </c>
      <c r="C324" s="3"/>
      <c r="D324" s="3"/>
      <c r="E324" s="6"/>
      <c r="F324" s="6"/>
      <c r="G324" s="6"/>
      <c r="H324" s="6"/>
      <c r="I324" s="6"/>
      <c r="J324" s="6"/>
      <c r="K324" s="6"/>
      <c r="L324" s="6"/>
      <c r="M324" s="2">
        <f t="shared" si="28"/>
        <v>0</v>
      </c>
    </row>
    <row r="325" spans="1:13" s="17" customFormat="1" ht="14.25">
      <c r="A325" s="6"/>
      <c r="B325" s="45" t="str">
        <f>'[2]Жуків'!B325</f>
        <v>Поточний ремонт </v>
      </c>
      <c r="C325" s="3"/>
      <c r="D325" s="3"/>
      <c r="E325" s="6"/>
      <c r="F325" s="6"/>
      <c r="G325" s="6"/>
      <c r="H325" s="6"/>
      <c r="I325" s="6"/>
      <c r="J325" s="6"/>
      <c r="K325" s="6"/>
      <c r="L325" s="6"/>
      <c r="M325" s="2">
        <f t="shared" si="28"/>
        <v>0</v>
      </c>
    </row>
    <row r="326" spans="1:13" s="17" customFormat="1" ht="14.25">
      <c r="A326" s="6"/>
      <c r="B326" s="45" t="str">
        <f>'[2]Жуків'!B326</f>
        <v>Поточний ремонт </v>
      </c>
      <c r="C326" s="3"/>
      <c r="D326" s="3"/>
      <c r="E326" s="6"/>
      <c r="F326" s="6"/>
      <c r="G326" s="6"/>
      <c r="H326" s="6"/>
      <c r="I326" s="6"/>
      <c r="J326" s="6"/>
      <c r="K326" s="6"/>
      <c r="L326" s="6"/>
      <c r="M326" s="2">
        <f t="shared" si="28"/>
        <v>0</v>
      </c>
    </row>
    <row r="327" spans="1:13" s="17" customFormat="1" ht="14.25">
      <c r="A327" s="6"/>
      <c r="B327" s="45" t="str">
        <f>'[2]Жуків'!B327</f>
        <v>Поточний ремонт </v>
      </c>
      <c r="C327" s="3"/>
      <c r="D327" s="3"/>
      <c r="E327" s="6"/>
      <c r="F327" s="6"/>
      <c r="G327" s="6"/>
      <c r="H327" s="6"/>
      <c r="I327" s="6"/>
      <c r="J327" s="6"/>
      <c r="K327" s="6"/>
      <c r="L327" s="6"/>
      <c r="M327" s="2">
        <f t="shared" si="28"/>
        <v>0</v>
      </c>
    </row>
    <row r="328" spans="1:13" s="17" customFormat="1" ht="14.25">
      <c r="A328" s="6"/>
      <c r="B328" s="45" t="str">
        <f>'[2]Жуків'!B328</f>
        <v>Поточний ремонт </v>
      </c>
      <c r="C328" s="3"/>
      <c r="D328" s="3"/>
      <c r="E328" s="6"/>
      <c r="F328" s="6"/>
      <c r="G328" s="6"/>
      <c r="H328" s="6"/>
      <c r="I328" s="6"/>
      <c r="J328" s="6"/>
      <c r="K328" s="18"/>
      <c r="L328" s="6"/>
      <c r="M328" s="2">
        <f t="shared" si="28"/>
        <v>0</v>
      </c>
    </row>
    <row r="329" spans="1:13" s="17" customFormat="1" ht="14.25">
      <c r="A329" s="6"/>
      <c r="B329" s="45" t="str">
        <f>'[2]Жуків'!B329</f>
        <v>Поточний ремонт </v>
      </c>
      <c r="C329" s="3"/>
      <c r="D329" s="3"/>
      <c r="E329" s="6"/>
      <c r="F329" s="6"/>
      <c r="G329" s="6"/>
      <c r="H329" s="6"/>
      <c r="I329" s="6"/>
      <c r="J329" s="6"/>
      <c r="K329" s="6"/>
      <c r="L329" s="6"/>
      <c r="M329" s="2">
        <f t="shared" si="28"/>
        <v>0</v>
      </c>
    </row>
    <row r="330" spans="1:13" s="17" customFormat="1" ht="14.25">
      <c r="A330" s="6"/>
      <c r="B330" s="45" t="str">
        <f>'[2]Жуків'!B330</f>
        <v>Поточний ремонт </v>
      </c>
      <c r="C330" s="3"/>
      <c r="D330" s="3"/>
      <c r="E330" s="6"/>
      <c r="F330" s="6"/>
      <c r="G330" s="6"/>
      <c r="H330" s="6"/>
      <c r="I330" s="6"/>
      <c r="J330" s="6"/>
      <c r="K330" s="6"/>
      <c r="L330" s="6"/>
      <c r="M330" s="2">
        <f t="shared" si="28"/>
        <v>0</v>
      </c>
    </row>
    <row r="331" spans="1:13" s="17" customFormat="1" ht="14.25">
      <c r="A331" s="6"/>
      <c r="B331" s="45" t="str">
        <f>'[2]Жуків'!B331</f>
        <v>Поточний ремонт </v>
      </c>
      <c r="C331" s="3"/>
      <c r="D331" s="3"/>
      <c r="E331" s="6"/>
      <c r="F331" s="6"/>
      <c r="G331" s="6"/>
      <c r="H331" s="6"/>
      <c r="I331" s="6"/>
      <c r="J331" s="6"/>
      <c r="K331" s="6"/>
      <c r="L331" s="6"/>
      <c r="M331" s="2">
        <f t="shared" si="28"/>
        <v>0</v>
      </c>
    </row>
    <row r="332" spans="1:13" s="17" customFormat="1" ht="14.25">
      <c r="A332" s="6"/>
      <c r="B332" s="45" t="str">
        <f>'[2]Жуків'!B332</f>
        <v>Поточний ремонт </v>
      </c>
      <c r="C332" s="3"/>
      <c r="D332" s="3"/>
      <c r="E332" s="6"/>
      <c r="F332" s="6"/>
      <c r="G332" s="6"/>
      <c r="H332" s="6"/>
      <c r="I332" s="6"/>
      <c r="J332" s="6"/>
      <c r="K332" s="6"/>
      <c r="L332" s="6"/>
      <c r="M332" s="2">
        <f t="shared" si="28"/>
        <v>0</v>
      </c>
    </row>
    <row r="333" spans="1:13" s="17" customFormat="1" ht="14.25">
      <c r="A333" s="6"/>
      <c r="B333" s="45" t="str">
        <f>'[2]Жуків'!B333</f>
        <v>Поточний ремонт </v>
      </c>
      <c r="C333" s="3"/>
      <c r="D333" s="3"/>
      <c r="E333" s="6"/>
      <c r="F333" s="6"/>
      <c r="G333" s="6"/>
      <c r="H333" s="6"/>
      <c r="I333" s="6"/>
      <c r="J333" s="6"/>
      <c r="K333" s="6"/>
      <c r="L333" s="6"/>
      <c r="M333" s="2">
        <f t="shared" si="28"/>
        <v>0</v>
      </c>
    </row>
    <row r="334" spans="1:13" s="17" customFormat="1" ht="14.25">
      <c r="A334" s="6">
        <f>A320+1</f>
        <v>25</v>
      </c>
      <c r="B334" s="45" t="str">
        <f>'[2]Жуків'!B334</f>
        <v>Заправка картриджів</v>
      </c>
      <c r="C334" s="35">
        <v>12</v>
      </c>
      <c r="D334" s="18">
        <v>120</v>
      </c>
      <c r="E334" s="6"/>
      <c r="F334" s="6"/>
      <c r="G334" s="6"/>
      <c r="H334" s="6"/>
      <c r="I334" s="7">
        <f>C334*D334</f>
        <v>1440</v>
      </c>
      <c r="J334" s="6"/>
      <c r="K334" s="6"/>
      <c r="L334" s="6"/>
      <c r="M334" s="2">
        <f t="shared" si="28"/>
        <v>1440</v>
      </c>
    </row>
    <row r="335" spans="1:13" s="6" customFormat="1" ht="14.25">
      <c r="A335" s="6">
        <f t="shared" si="30"/>
        <v>26</v>
      </c>
      <c r="B335" s="45" t="str">
        <f>'[2]Жуків'!B335</f>
        <v>Атестація робочих місць</v>
      </c>
      <c r="C335" s="7"/>
      <c r="D335" s="7"/>
      <c r="E335" s="18"/>
      <c r="F335" s="18"/>
      <c r="G335" s="18"/>
      <c r="H335" s="18"/>
      <c r="I335" s="7"/>
      <c r="J335" s="7"/>
      <c r="K335" s="7"/>
      <c r="L335" s="7"/>
      <c r="M335" s="2">
        <f t="shared" si="28"/>
        <v>0</v>
      </c>
    </row>
    <row r="336" spans="1:13" s="6" customFormat="1" ht="28.5">
      <c r="A336" s="6">
        <f t="shared" si="30"/>
        <v>27</v>
      </c>
      <c r="B336" s="45" t="str">
        <f>'[2]Жуків'!B336</f>
        <v>Виготовлення атестатів та свідоцтв</v>
      </c>
      <c r="C336" s="36">
        <v>23</v>
      </c>
      <c r="D336" s="7">
        <v>100</v>
      </c>
      <c r="I336" s="7">
        <f>C336*D336</f>
        <v>2300</v>
      </c>
      <c r="J336" s="7"/>
      <c r="K336" s="7"/>
      <c r="L336" s="7"/>
      <c r="M336" s="2">
        <f t="shared" si="28"/>
        <v>2300</v>
      </c>
    </row>
    <row r="337" spans="1:13" s="6" customFormat="1" ht="28.5">
      <c r="A337" s="6">
        <f t="shared" si="30"/>
        <v>28</v>
      </c>
      <c r="B337" s="45" t="str">
        <f>'[2]Жуків'!B337</f>
        <v>Виготовлення інвентарної спарви на будівлі</v>
      </c>
      <c r="C337" s="7"/>
      <c r="D337" s="7"/>
      <c r="I337" s="7"/>
      <c r="J337" s="7"/>
      <c r="K337" s="7"/>
      <c r="L337" s="7"/>
      <c r="M337" s="2">
        <f t="shared" si="28"/>
        <v>0</v>
      </c>
    </row>
    <row r="338" spans="1:13" s="6" customFormat="1" ht="28.5">
      <c r="A338" s="6">
        <f t="shared" si="30"/>
        <v>29</v>
      </c>
      <c r="B338" s="45" t="str">
        <f>'[2]Жуків'!B338</f>
        <v>Технічне обстеження будівлі їдальні Перемишельської гімназії</v>
      </c>
      <c r="C338" s="7"/>
      <c r="D338" s="7"/>
      <c r="I338" s="7"/>
      <c r="J338" s="7"/>
      <c r="K338" s="7"/>
      <c r="L338" s="7"/>
      <c r="M338" s="2">
        <f t="shared" si="28"/>
        <v>0</v>
      </c>
    </row>
    <row r="339" spans="1:13" s="6" customFormat="1" ht="28.5">
      <c r="A339" s="6">
        <f t="shared" si="30"/>
        <v>30</v>
      </c>
      <c r="B339" s="45" t="str">
        <f>'[2]Жуків'!B339</f>
        <v>Вигот овлення енергетичного сертифікату будівлі</v>
      </c>
      <c r="C339" s="17"/>
      <c r="D339" s="17"/>
      <c r="E339" s="18"/>
      <c r="F339" s="18"/>
      <c r="G339" s="18"/>
      <c r="H339" s="18"/>
      <c r="I339" s="17"/>
      <c r="J339" s="17"/>
      <c r="K339" s="17"/>
      <c r="L339" s="17"/>
      <c r="M339" s="2">
        <f t="shared" si="28"/>
        <v>0</v>
      </c>
    </row>
    <row r="340" spans="1:13" s="6" customFormat="1" ht="14.25">
      <c r="A340" s="6">
        <f t="shared" si="30"/>
        <v>31</v>
      </c>
      <c r="B340" s="45" t="str">
        <f>'[2]Жуків'!B340</f>
        <v>Дератизація</v>
      </c>
      <c r="C340" s="32">
        <v>1584</v>
      </c>
      <c r="D340" s="51">
        <f>0.35*2</f>
        <v>0.7</v>
      </c>
      <c r="E340" s="35"/>
      <c r="F340" s="35"/>
      <c r="G340" s="23"/>
      <c r="I340" s="17">
        <f>C340*D340+0.2</f>
        <v>1109</v>
      </c>
      <c r="J340" s="17"/>
      <c r="K340" s="17"/>
      <c r="L340" s="17"/>
      <c r="M340" s="2">
        <f t="shared" si="28"/>
        <v>1109</v>
      </c>
    </row>
    <row r="341" spans="1:13" ht="14.25">
      <c r="A341" s="6">
        <f t="shared" si="30"/>
        <v>32</v>
      </c>
      <c r="B341" s="45" t="str">
        <f>'[2]Жуків'!B341</f>
        <v>Вивіз нечистот</v>
      </c>
      <c r="C341" s="17"/>
      <c r="D341" s="17"/>
      <c r="E341" s="18"/>
      <c r="F341" s="18"/>
      <c r="G341" s="18"/>
      <c r="H341" s="18"/>
      <c r="I341" s="17"/>
      <c r="J341" s="17"/>
      <c r="K341" s="17"/>
      <c r="L341" s="17"/>
      <c r="M341" s="2">
        <f t="shared" si="28"/>
        <v>0</v>
      </c>
    </row>
    <row r="342" spans="1:13" ht="14.25">
      <c r="A342" s="6">
        <f t="shared" si="30"/>
        <v>33</v>
      </c>
      <c r="B342" s="45" t="str">
        <f>'[2]Жуків'!B342</f>
        <v>Ремонт комп'ютера</v>
      </c>
      <c r="C342" s="17"/>
      <c r="D342" s="17"/>
      <c r="E342" s="18"/>
      <c r="F342" s="18"/>
      <c r="G342" s="18"/>
      <c r="H342" s="18"/>
      <c r="I342" s="17"/>
      <c r="J342" s="17"/>
      <c r="K342" s="17"/>
      <c r="L342" s="17"/>
      <c r="M342" s="2">
        <f t="shared" si="28"/>
        <v>0</v>
      </c>
    </row>
    <row r="343" spans="1:13" ht="14.25">
      <c r="A343" s="6">
        <f t="shared" si="30"/>
        <v>34</v>
      </c>
      <c r="B343" s="45" t="str">
        <f>'[2]Жуків'!B343</f>
        <v>доступ до ЄДЕБО</v>
      </c>
      <c r="C343" s="17"/>
      <c r="D343" s="17"/>
      <c r="E343" s="18"/>
      <c r="F343" s="18"/>
      <c r="G343" s="18"/>
      <c r="H343" s="18"/>
      <c r="I343" s="17"/>
      <c r="J343" s="17"/>
      <c r="K343" s="17"/>
      <c r="L343" s="17"/>
      <c r="M343" s="2">
        <f t="shared" si="28"/>
        <v>0</v>
      </c>
    </row>
    <row r="344" spans="1:13" ht="14.25">
      <c r="A344" s="6">
        <f t="shared" si="30"/>
        <v>35</v>
      </c>
      <c r="B344" s="45" t="str">
        <f>'[2]Жуків'!B344</f>
        <v>Ремонт електродвигуна</v>
      </c>
      <c r="C344" s="17"/>
      <c r="D344" s="17"/>
      <c r="E344" s="18"/>
      <c r="F344" s="18"/>
      <c r="G344" s="18"/>
      <c r="H344" s="18"/>
      <c r="I344" s="17"/>
      <c r="J344" s="17"/>
      <c r="K344" s="17"/>
      <c r="L344" s="17"/>
      <c r="M344" s="2">
        <f t="shared" si="28"/>
        <v>0</v>
      </c>
    </row>
    <row r="345" spans="1:13" s="15" customFormat="1" ht="14.25">
      <c r="A345" s="6">
        <f t="shared" si="30"/>
        <v>36</v>
      </c>
      <c r="B345" s="45">
        <f>'[2]Жуків'!B345</f>
        <v>0</v>
      </c>
      <c r="C345" s="17"/>
      <c r="D345" s="17"/>
      <c r="E345" s="18"/>
      <c r="F345" s="18"/>
      <c r="G345" s="18"/>
      <c r="H345" s="18"/>
      <c r="I345" s="17"/>
      <c r="J345" s="17"/>
      <c r="K345" s="17"/>
      <c r="L345" s="17"/>
      <c r="M345" s="2">
        <f t="shared" si="28"/>
        <v>0</v>
      </c>
    </row>
    <row r="346" spans="1:13" s="13" customFormat="1" ht="14.25">
      <c r="A346" s="6">
        <f t="shared" si="30"/>
        <v>37</v>
      </c>
      <c r="B346" s="45">
        <f>'[2]Жуків'!B346</f>
        <v>0</v>
      </c>
      <c r="C346" s="17"/>
      <c r="D346" s="17"/>
      <c r="E346" s="18"/>
      <c r="F346" s="18"/>
      <c r="G346" s="18"/>
      <c r="H346" s="18"/>
      <c r="I346" s="17"/>
      <c r="J346" s="17"/>
      <c r="K346" s="17"/>
      <c r="L346" s="17"/>
      <c r="M346" s="2">
        <f t="shared" si="28"/>
        <v>0</v>
      </c>
    </row>
    <row r="347" spans="1:13" ht="28.5">
      <c r="A347" s="6">
        <f t="shared" si="30"/>
        <v>38</v>
      </c>
      <c r="B347" s="45" t="str">
        <f>'[2]Жуків'!B347</f>
        <v>Проведення лабораторних досліджень продуктів харчування</v>
      </c>
      <c r="C347" s="32">
        <v>1</v>
      </c>
      <c r="D347" s="17">
        <v>700</v>
      </c>
      <c r="E347" s="18"/>
      <c r="F347" s="18"/>
      <c r="G347" s="18"/>
      <c r="H347" s="18"/>
      <c r="I347" s="17">
        <f>C347*D347</f>
        <v>700</v>
      </c>
      <c r="J347" s="17"/>
      <c r="K347" s="17"/>
      <c r="L347" s="17"/>
      <c r="M347" s="2">
        <f t="shared" si="28"/>
        <v>700</v>
      </c>
    </row>
    <row r="348" spans="1:13" s="15" customFormat="1" ht="28.5">
      <c r="A348" s="6">
        <f t="shared" si="30"/>
        <v>39</v>
      </c>
      <c r="B348" s="45" t="str">
        <f>'[2]Жуків'!B348</f>
        <v>Біологічні та хімічні дослідження води</v>
      </c>
      <c r="C348" s="32">
        <v>1</v>
      </c>
      <c r="D348" s="17">
        <v>550</v>
      </c>
      <c r="E348" s="18"/>
      <c r="F348" s="18"/>
      <c r="G348" s="18"/>
      <c r="H348" s="18"/>
      <c r="I348" s="17">
        <f>C348*D348</f>
        <v>550</v>
      </c>
      <c r="J348" s="17"/>
      <c r="K348" s="17"/>
      <c r="L348" s="17"/>
      <c r="M348" s="2">
        <f t="shared" si="28"/>
        <v>550</v>
      </c>
    </row>
    <row r="349" spans="1:13" s="13" customFormat="1" ht="28.5">
      <c r="A349" s="6">
        <f t="shared" si="30"/>
        <v>40</v>
      </c>
      <c r="B349" s="45" t="str">
        <f>'[2]Жуків'!B349</f>
        <v>Технічне обслуговування газових котелень</v>
      </c>
      <c r="C349" s="17"/>
      <c r="D349" s="17"/>
      <c r="E349" s="18"/>
      <c r="F349" s="18"/>
      <c r="G349" s="18"/>
      <c r="H349" s="18"/>
      <c r="I349" s="17"/>
      <c r="J349" s="17"/>
      <c r="K349" s="17"/>
      <c r="L349" s="17"/>
      <c r="M349" s="2">
        <f t="shared" si="28"/>
        <v>0</v>
      </c>
    </row>
    <row r="350" spans="1:13" s="4" customFormat="1" ht="57">
      <c r="A350" s="6">
        <f t="shared" si="30"/>
        <v>41</v>
      </c>
      <c r="B350" s="45" t="str">
        <f>'[2]Жуків'!B350</f>
        <v>Технічний звіт з обстеження будівлі їдальні за адр. Вул. Центральна, 1 в с. Губельці Слав р-ну Хмельн обл</v>
      </c>
      <c r="C350" s="17"/>
      <c r="D350" s="17"/>
      <c r="E350" s="18"/>
      <c r="F350" s="18"/>
      <c r="G350" s="18"/>
      <c r="H350" s="18"/>
      <c r="I350" s="17"/>
      <c r="J350" s="17"/>
      <c r="K350" s="17"/>
      <c r="L350" s="17"/>
      <c r="M350" s="2">
        <f t="shared" si="28"/>
        <v>0</v>
      </c>
    </row>
    <row r="351" spans="1:13" ht="14.25">
      <c r="A351" s="18">
        <f t="shared" si="30"/>
        <v>42</v>
      </c>
      <c r="B351" s="45" t="str">
        <f>'[2]Жуків'!B351</f>
        <v>Медогляд працівників</v>
      </c>
      <c r="C351" s="17"/>
      <c r="D351" s="17"/>
      <c r="E351" s="18"/>
      <c r="F351" s="18"/>
      <c r="G351" s="18"/>
      <c r="H351" s="18"/>
      <c r="I351" s="17"/>
      <c r="J351" s="17"/>
      <c r="K351" s="17"/>
      <c r="L351" s="17"/>
      <c r="M351" s="22">
        <f t="shared" si="28"/>
        <v>0</v>
      </c>
    </row>
    <row r="352" spans="1:13" ht="14.25">
      <c r="A352" s="18">
        <f t="shared" si="30"/>
        <v>43</v>
      </c>
      <c r="B352" s="45" t="str">
        <f>'[2]Жуків'!B352</f>
        <v>Юридичний супровід</v>
      </c>
      <c r="C352" s="17"/>
      <c r="D352" s="17"/>
      <c r="E352" s="18"/>
      <c r="F352" s="18"/>
      <c r="G352" s="18"/>
      <c r="H352" s="18"/>
      <c r="I352" s="17"/>
      <c r="J352" s="17"/>
      <c r="K352" s="17"/>
      <c r="L352" s="17"/>
      <c r="M352" s="2">
        <f t="shared" si="28"/>
        <v>0</v>
      </c>
    </row>
    <row r="353" spans="2:13" s="15" customFormat="1" ht="15">
      <c r="B353" s="49" t="s">
        <v>26</v>
      </c>
      <c r="E353" s="16">
        <f aca="true" t="shared" si="32" ref="E353:L353">SUM(E354:E363)</f>
        <v>0</v>
      </c>
      <c r="F353" s="16">
        <f t="shared" si="32"/>
        <v>0</v>
      </c>
      <c r="G353" s="16">
        <f t="shared" si="32"/>
        <v>0</v>
      </c>
      <c r="H353" s="16">
        <f>SUM(H354:H363)</f>
        <v>0</v>
      </c>
      <c r="I353" s="16">
        <f t="shared" si="32"/>
        <v>3600</v>
      </c>
      <c r="J353" s="16">
        <f t="shared" si="32"/>
        <v>0</v>
      </c>
      <c r="K353" s="16">
        <f t="shared" si="32"/>
        <v>0</v>
      </c>
      <c r="L353" s="16">
        <f t="shared" si="32"/>
        <v>0</v>
      </c>
      <c r="M353" s="15">
        <f>SUM(E353:L353)</f>
        <v>3600</v>
      </c>
    </row>
    <row r="354" spans="1:13" s="13" customFormat="1" ht="14.25">
      <c r="A354" s="6"/>
      <c r="B354" s="45" t="str">
        <f>'[2]Жуків'!B354</f>
        <v>Курси на 1 місяць</v>
      </c>
      <c r="C354" s="37"/>
      <c r="D354" s="3">
        <v>5360</v>
      </c>
      <c r="E354" s="18"/>
      <c r="F354" s="18"/>
      <c r="G354" s="6"/>
      <c r="H354" s="18"/>
      <c r="I354" s="20">
        <f aca="true" t="shared" si="33" ref="I354:I359">C354*D354</f>
        <v>0</v>
      </c>
      <c r="J354" s="6"/>
      <c r="K354" s="6"/>
      <c r="L354" s="6"/>
      <c r="M354" s="2">
        <f aca="true" t="shared" si="34" ref="M354:M363">SUM(E354:L354)</f>
        <v>0</v>
      </c>
    </row>
    <row r="355" spans="1:13" s="4" customFormat="1" ht="14.25">
      <c r="A355" s="6"/>
      <c r="B355" s="45" t="str">
        <f>'[2]Жуків'!B355</f>
        <v>Курси на 3 тижні</v>
      </c>
      <c r="C355" s="37"/>
      <c r="D355" s="3">
        <v>4640</v>
      </c>
      <c r="E355" s="18"/>
      <c r="F355" s="18"/>
      <c r="G355" s="6"/>
      <c r="H355" s="18"/>
      <c r="I355" s="20">
        <f t="shared" si="33"/>
        <v>0</v>
      </c>
      <c r="J355" s="6"/>
      <c r="K355" s="6"/>
      <c r="L355" s="6"/>
      <c r="M355" s="2">
        <f t="shared" si="34"/>
        <v>0</v>
      </c>
    </row>
    <row r="356" spans="1:13" ht="14.25">
      <c r="A356" s="6"/>
      <c r="B356" s="45" t="str">
        <f>'[2]Жуків'!B356</f>
        <v>Курси індивідуальні</v>
      </c>
      <c r="C356" s="37"/>
      <c r="D356" s="3">
        <v>500</v>
      </c>
      <c r="E356" s="18"/>
      <c r="F356" s="18"/>
      <c r="G356" s="6"/>
      <c r="H356" s="18"/>
      <c r="I356" s="20">
        <f t="shared" si="33"/>
        <v>0</v>
      </c>
      <c r="J356" s="6"/>
      <c r="K356" s="6"/>
      <c r="L356" s="6"/>
      <c r="M356" s="2">
        <f t="shared" si="34"/>
        <v>0</v>
      </c>
    </row>
    <row r="357" spans="1:13" ht="14.25">
      <c r="A357" s="6"/>
      <c r="B357" s="45" t="str">
        <f>'[2]Жуків'!B357</f>
        <v>Курси на 2 тижні</v>
      </c>
      <c r="C357" s="38"/>
      <c r="D357" s="3">
        <v>2960</v>
      </c>
      <c r="E357" s="18"/>
      <c r="F357" s="18"/>
      <c r="G357" s="6"/>
      <c r="H357" s="18"/>
      <c r="I357" s="20">
        <f t="shared" si="33"/>
        <v>0</v>
      </c>
      <c r="J357" s="6"/>
      <c r="K357" s="6"/>
      <c r="L357" s="6"/>
      <c r="M357" s="2">
        <f t="shared" si="34"/>
        <v>0</v>
      </c>
    </row>
    <row r="358" spans="1:13" s="15" customFormat="1" ht="14.25">
      <c r="A358" s="6"/>
      <c r="B358" s="45" t="str">
        <f>'[2]Жуків'!B358</f>
        <v>Курси на 2 тижні  ДНЗ</v>
      </c>
      <c r="C358" s="38"/>
      <c r="D358" s="3">
        <v>2960</v>
      </c>
      <c r="E358" s="18"/>
      <c r="F358" s="18"/>
      <c r="G358" s="6"/>
      <c r="H358" s="18"/>
      <c r="I358" s="20">
        <f t="shared" si="33"/>
        <v>0</v>
      </c>
      <c r="J358" s="6"/>
      <c r="K358" s="6"/>
      <c r="L358" s="6"/>
      <c r="M358" s="2">
        <f t="shared" si="34"/>
        <v>0</v>
      </c>
    </row>
    <row r="359" spans="1:13" s="13" customFormat="1" ht="14.25">
      <c r="A359" s="6"/>
      <c r="B359" s="45" t="str">
        <f>'[2]Жуків'!B359</f>
        <v>Курси 1 тиждень в Хмельницькому</v>
      </c>
      <c r="C359" s="38"/>
      <c r="D359" s="3">
        <v>1280</v>
      </c>
      <c r="E359" s="18"/>
      <c r="F359" s="18"/>
      <c r="G359" s="6"/>
      <c r="H359" s="18"/>
      <c r="I359" s="20">
        <f t="shared" si="33"/>
        <v>0</v>
      </c>
      <c r="J359" s="6"/>
      <c r="K359" s="6"/>
      <c r="L359" s="6"/>
      <c r="M359" s="2">
        <f t="shared" si="34"/>
        <v>0</v>
      </c>
    </row>
    <row r="360" spans="1:13" s="6" customFormat="1" ht="14.25">
      <c r="A360" s="20"/>
      <c r="B360" s="45" t="str">
        <f>'[2]Жуків'!B360</f>
        <v>Семінари</v>
      </c>
      <c r="C360" s="28">
        <v>10</v>
      </c>
      <c r="D360" s="20">
        <v>360</v>
      </c>
      <c r="E360" s="18"/>
      <c r="F360" s="18"/>
      <c r="G360" s="18"/>
      <c r="H360" s="18"/>
      <c r="I360" s="20">
        <f>C360*D360</f>
        <v>3600</v>
      </c>
      <c r="J360" s="20"/>
      <c r="K360" s="20"/>
      <c r="L360" s="20"/>
      <c r="M360" s="2">
        <f t="shared" si="34"/>
        <v>3600</v>
      </c>
    </row>
    <row r="361" spans="1:13" s="6" customFormat="1" ht="14.25">
      <c r="A361"/>
      <c r="B361" s="45" t="str">
        <f>'[2]Жуків'!B361</f>
        <v>Змагання, олімпіади учнів</v>
      </c>
      <c r="C361"/>
      <c r="D361"/>
      <c r="E361" s="17"/>
      <c r="F361" s="17"/>
      <c r="G361" s="17"/>
      <c r="H361" s="17"/>
      <c r="I361"/>
      <c r="J361"/>
      <c r="K361"/>
      <c r="L361"/>
      <c r="M361" s="2">
        <f t="shared" si="34"/>
        <v>0</v>
      </c>
    </row>
    <row r="362" spans="1:13" s="6" customFormat="1" ht="14.25">
      <c r="A362"/>
      <c r="B362" s="45" t="str">
        <f>'[2]Жуків'!B362</f>
        <v>Проїзд на роботу </v>
      </c>
      <c r="C362"/>
      <c r="D362"/>
      <c r="E362" s="17"/>
      <c r="F362" s="17"/>
      <c r="G362" s="17"/>
      <c r="H362" s="17"/>
      <c r="I362"/>
      <c r="J362"/>
      <c r="K362"/>
      <c r="L362"/>
      <c r="M362" s="2">
        <f t="shared" si="34"/>
        <v>0</v>
      </c>
    </row>
    <row r="363" spans="2:13" ht="14.25">
      <c r="B363" s="45" t="str">
        <f>'[2]Жуків'!B363</f>
        <v>Курси НУШ</v>
      </c>
      <c r="G363" s="2"/>
      <c r="M363" s="2">
        <f t="shared" si="34"/>
        <v>0</v>
      </c>
    </row>
    <row r="365" spans="1:13" s="15" customFormat="1" ht="12.75">
      <c r="A365"/>
      <c r="B365" s="33"/>
      <c r="C365"/>
      <c r="D365"/>
      <c r="E365"/>
      <c r="F365"/>
      <c r="G365"/>
      <c r="H365"/>
      <c r="I365"/>
      <c r="J365"/>
      <c r="K365"/>
      <c r="L365"/>
      <c r="M365"/>
    </row>
    <row r="366" spans="1:13" s="13" customFormat="1" ht="12.75">
      <c r="A366"/>
      <c r="B366" s="33"/>
      <c r="C366"/>
      <c r="D366"/>
      <c r="E366"/>
      <c r="F366"/>
      <c r="G366"/>
      <c r="H366"/>
      <c r="I366"/>
      <c r="J366"/>
      <c r="K366"/>
      <c r="L366"/>
      <c r="M366"/>
    </row>
    <row r="367" spans="1:13" s="4" customFormat="1" ht="14.25">
      <c r="A367"/>
      <c r="B367" s="33"/>
      <c r="C367"/>
      <c r="D367"/>
      <c r="E367"/>
      <c r="F367"/>
      <c r="G367"/>
      <c r="H367"/>
      <c r="I367"/>
      <c r="J367"/>
      <c r="K367"/>
      <c r="L367"/>
      <c r="M367"/>
    </row>
    <row r="369" spans="1:13" ht="15">
      <c r="A369" s="15"/>
      <c r="B369" s="49" t="s">
        <v>28</v>
      </c>
      <c r="C369" s="15" t="s">
        <v>31</v>
      </c>
      <c r="D369" s="15" t="s">
        <v>10</v>
      </c>
      <c r="E369" s="16">
        <f>SUM(E370:E373)</f>
        <v>0</v>
      </c>
      <c r="F369" s="16">
        <f>SUM(F370:F373)</f>
        <v>0</v>
      </c>
      <c r="G369" s="16">
        <f aca="true" t="shared" si="35" ref="G369:M369">SUM(G370:G373)</f>
        <v>0</v>
      </c>
      <c r="H369" s="16">
        <f t="shared" si="35"/>
        <v>0</v>
      </c>
      <c r="I369" s="16">
        <f t="shared" si="35"/>
        <v>811840</v>
      </c>
      <c r="J369" s="16">
        <f t="shared" si="35"/>
        <v>0</v>
      </c>
      <c r="K369" s="16">
        <f t="shared" si="35"/>
        <v>0</v>
      </c>
      <c r="L369" s="16">
        <f t="shared" si="35"/>
        <v>0</v>
      </c>
      <c r="M369" s="16">
        <f t="shared" si="35"/>
        <v>811840</v>
      </c>
    </row>
    <row r="370" spans="1:13" s="15" customFormat="1" ht="28.5">
      <c r="A370" s="13"/>
      <c r="B370" s="45" t="str">
        <f>'[2]Жуків'!B370</f>
        <v>Оплата теплопостачання Улашанівський НВК</v>
      </c>
      <c r="C370" s="2"/>
      <c r="D370" s="2"/>
      <c r="E370" s="6"/>
      <c r="F370" s="6"/>
      <c r="G370" s="13"/>
      <c r="H370" s="7"/>
      <c r="I370" s="2"/>
      <c r="J370" s="13"/>
      <c r="K370" s="13"/>
      <c r="L370" s="13"/>
      <c r="M370" s="2">
        <f>SUM(E370:L370)</f>
        <v>0</v>
      </c>
    </row>
    <row r="371" spans="1:13" s="13" customFormat="1" ht="28.5">
      <c r="A371" s="4"/>
      <c r="B371" s="45" t="str">
        <f>'[2]Жуків'!B371</f>
        <v>Оплата теплопостачання Цвітоське НВО</v>
      </c>
      <c r="C371" s="39">
        <v>245</v>
      </c>
      <c r="D371" s="28"/>
      <c r="E371" s="6"/>
      <c r="F371" s="6"/>
      <c r="G371" s="4"/>
      <c r="H371" s="4"/>
      <c r="I371" s="4">
        <v>811840</v>
      </c>
      <c r="J371" s="4"/>
      <c r="K371" s="4"/>
      <c r="L371" s="4"/>
      <c r="M371" s="2">
        <f>SUM(E371:L371)</f>
        <v>811840</v>
      </c>
    </row>
    <row r="372" spans="1:13" s="4" customFormat="1" ht="28.5">
      <c r="A372"/>
      <c r="B372" s="45" t="str">
        <f>'[2]Жуків'!B372</f>
        <v>Повернення теплопостачання Цвітоське НВО</v>
      </c>
      <c r="C372" s="2"/>
      <c r="D372" s="2"/>
      <c r="E372" s="6"/>
      <c r="F372" s="6"/>
      <c r="G372"/>
      <c r="H372" s="13"/>
      <c r="I372" s="2"/>
      <c r="J372"/>
      <c r="K372"/>
      <c r="L372"/>
      <c r="M372" s="2">
        <f>SUM(E372:L372)</f>
        <v>0</v>
      </c>
    </row>
    <row r="373" spans="1:13" s="15" customFormat="1" ht="12.75">
      <c r="A373"/>
      <c r="B373" s="33"/>
      <c r="C373"/>
      <c r="D373"/>
      <c r="E373"/>
      <c r="F373"/>
      <c r="G373"/>
      <c r="H373"/>
      <c r="I373"/>
      <c r="J373"/>
      <c r="K373"/>
      <c r="L373"/>
      <c r="M373"/>
    </row>
    <row r="374" spans="1:13" s="4" customFormat="1" ht="15">
      <c r="A374" s="15"/>
      <c r="B374" s="49" t="s">
        <v>18</v>
      </c>
      <c r="C374" s="15" t="s">
        <v>5</v>
      </c>
      <c r="D374" s="15" t="s">
        <v>10</v>
      </c>
      <c r="E374" s="16">
        <f>SUM(E375:E377)</f>
        <v>0</v>
      </c>
      <c r="F374" s="16">
        <f>SUM(F375:F377)</f>
        <v>0</v>
      </c>
      <c r="G374" s="16">
        <f aca="true" t="shared" si="36" ref="G374:L374">SUM(G375:G377)</f>
        <v>0</v>
      </c>
      <c r="H374" s="16">
        <f t="shared" si="36"/>
        <v>0</v>
      </c>
      <c r="I374" s="16">
        <f t="shared" si="36"/>
        <v>0</v>
      </c>
      <c r="J374" s="16">
        <f t="shared" si="36"/>
        <v>0</v>
      </c>
      <c r="K374" s="16">
        <f t="shared" si="36"/>
        <v>0</v>
      </c>
      <c r="L374" s="16">
        <f t="shared" si="36"/>
        <v>0</v>
      </c>
      <c r="M374" s="15">
        <f>SUM(E374:L374)</f>
        <v>0</v>
      </c>
    </row>
    <row r="375" spans="1:13" s="4" customFormat="1" ht="14.25">
      <c r="A375" s="13"/>
      <c r="B375" s="55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2">
        <f>SUM(E375:L375)</f>
        <v>0</v>
      </c>
    </row>
    <row r="376" spans="1:13" s="15" customFormat="1" ht="14.25">
      <c r="A376" s="4"/>
      <c r="B376" s="45" t="str">
        <f>'[2]Жуків'!B376</f>
        <v>Оплата водопостачання </v>
      </c>
      <c r="C376" s="113"/>
      <c r="D376" s="20"/>
      <c r="E376" s="6"/>
      <c r="F376" s="6"/>
      <c r="G376" s="4"/>
      <c r="H376" s="4"/>
      <c r="I376" s="4"/>
      <c r="J376" s="4"/>
      <c r="K376" s="4"/>
      <c r="L376" s="4"/>
      <c r="M376" s="2">
        <f>SUM(E376:L376)</f>
        <v>0</v>
      </c>
    </row>
    <row r="377" spans="1:13" s="4" customFormat="1" ht="14.25">
      <c r="A377"/>
      <c r="B377" s="47"/>
      <c r="C377"/>
      <c r="D377"/>
      <c r="E377" s="6"/>
      <c r="F377" s="6"/>
      <c r="G377"/>
      <c r="H377"/>
      <c r="I377"/>
      <c r="J377"/>
      <c r="K377"/>
      <c r="L377"/>
      <c r="M377" s="2">
        <f>SUM(E377:L377)</f>
        <v>0</v>
      </c>
    </row>
    <row r="378" spans="1:13" s="4" customFormat="1" ht="14.25">
      <c r="A378"/>
      <c r="B378" s="33"/>
      <c r="C378"/>
      <c r="D378"/>
      <c r="E378"/>
      <c r="F378"/>
      <c r="G378"/>
      <c r="H378"/>
      <c r="I378"/>
      <c r="J378"/>
      <c r="K378"/>
      <c r="L378"/>
      <c r="M378"/>
    </row>
    <row r="379" spans="2:13" s="15" customFormat="1" ht="15">
      <c r="B379" s="49" t="s">
        <v>19</v>
      </c>
      <c r="C379" s="15" t="s">
        <v>11</v>
      </c>
      <c r="D379" s="15" t="s">
        <v>10</v>
      </c>
      <c r="E379" s="16">
        <f aca="true" t="shared" si="37" ref="E379:L379">SUM(E380:E383)</f>
        <v>0</v>
      </c>
      <c r="F379" s="16">
        <f t="shared" si="37"/>
        <v>0</v>
      </c>
      <c r="G379" s="16">
        <f t="shared" si="37"/>
        <v>0</v>
      </c>
      <c r="H379" s="16">
        <f t="shared" si="37"/>
        <v>0</v>
      </c>
      <c r="I379" s="16">
        <f t="shared" si="37"/>
        <v>135690</v>
      </c>
      <c r="J379" s="16">
        <f t="shared" si="37"/>
        <v>0</v>
      </c>
      <c r="K379" s="16">
        <f t="shared" si="37"/>
        <v>0</v>
      </c>
      <c r="L379" s="16">
        <f t="shared" si="37"/>
        <v>0</v>
      </c>
      <c r="M379" s="15">
        <f>SUM(E379:L379)</f>
        <v>135690</v>
      </c>
    </row>
    <row r="380" spans="1:13" s="4" customFormat="1" ht="14.25">
      <c r="A380" s="13"/>
      <c r="B380" s="55" t="str">
        <f>'[2]Жуків'!B380</f>
        <v>Повернення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</row>
    <row r="381" spans="2:13" s="4" customFormat="1" ht="14.25">
      <c r="B381" s="45" t="str">
        <f>'[2]Жуків'!B381</f>
        <v>Оплата електроенергії</v>
      </c>
      <c r="C381" s="40">
        <v>24635</v>
      </c>
      <c r="D381" s="57">
        <v>5.508</v>
      </c>
      <c r="E381" s="18"/>
      <c r="F381" s="18"/>
      <c r="G381" s="18"/>
      <c r="H381" s="18"/>
      <c r="I381" s="18">
        <f>ROUND(C381*D381,0)</f>
        <v>135690</v>
      </c>
      <c r="M381" s="2">
        <f>SUM(E381:L381)</f>
        <v>135690</v>
      </c>
    </row>
    <row r="382" spans="1:13" s="15" customFormat="1" ht="14.25">
      <c r="A382"/>
      <c r="B382" s="45" t="str">
        <f>'[2]Жуків'!B382</f>
        <v>Оплата електроопалення</v>
      </c>
      <c r="C382" s="32"/>
      <c r="D382" s="57">
        <v>5.508</v>
      </c>
      <c r="E382" s="18"/>
      <c r="F382" s="18"/>
      <c r="G382" s="18"/>
      <c r="H382" s="18"/>
      <c r="I382" s="18">
        <f>ROUND(C382*D382,0)</f>
        <v>0</v>
      </c>
      <c r="J382"/>
      <c r="K382"/>
      <c r="L382"/>
      <c r="M382" s="2">
        <f>SUM(E382:L382)</f>
        <v>0</v>
      </c>
    </row>
    <row r="383" spans="1:13" s="4" customFormat="1" ht="14.25">
      <c r="A383" s="17"/>
      <c r="B383" s="44" t="str">
        <f>'[2]Жуків'!B383</f>
        <v>Оплата реактивної енергії</v>
      </c>
      <c r="C383" s="17"/>
      <c r="D383" s="17">
        <v>0.302</v>
      </c>
      <c r="E383" s="18"/>
      <c r="F383" s="18"/>
      <c r="G383" s="17"/>
      <c r="H383" s="18"/>
      <c r="I383" s="18">
        <f>ROUND(C383*D383,0)</f>
        <v>0</v>
      </c>
      <c r="J383" s="17"/>
      <c r="K383" s="17"/>
      <c r="L383" s="17"/>
      <c r="M383" s="22">
        <f>SUM(E383:L383)</f>
        <v>0</v>
      </c>
    </row>
    <row r="384" spans="1:13" s="4" customFormat="1" ht="15">
      <c r="A384" s="15"/>
      <c r="B384" s="49" t="s">
        <v>20</v>
      </c>
      <c r="C384" s="15" t="s">
        <v>5</v>
      </c>
      <c r="D384" s="15" t="s">
        <v>10</v>
      </c>
      <c r="E384" s="16">
        <f>SUM(E386:E388)</f>
        <v>0</v>
      </c>
      <c r="F384" s="16">
        <f>SUM(F386:F388)</f>
        <v>0</v>
      </c>
      <c r="G384" s="16">
        <f aca="true" t="shared" si="38" ref="G384:L384">SUM(G386:G388)</f>
        <v>0</v>
      </c>
      <c r="H384" s="16">
        <f t="shared" si="38"/>
        <v>0</v>
      </c>
      <c r="I384" s="16">
        <f t="shared" si="38"/>
        <v>0</v>
      </c>
      <c r="J384" s="16">
        <f t="shared" si="38"/>
        <v>0</v>
      </c>
      <c r="K384" s="16">
        <f t="shared" si="38"/>
        <v>0</v>
      </c>
      <c r="L384" s="16">
        <f t="shared" si="38"/>
        <v>0</v>
      </c>
      <c r="M384" s="16">
        <f>SUM(M386:M388)</f>
        <v>0</v>
      </c>
    </row>
    <row r="385" spans="1:13" s="4" customFormat="1" ht="14.25">
      <c r="A385" s="13"/>
      <c r="B385" s="55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2:13" s="4" customFormat="1" ht="14.25">
      <c r="B386" s="45" t="str">
        <f>'[2]Жуків'!B386</f>
        <v>Оплата природного газу ЗОШ</v>
      </c>
      <c r="C386" s="39"/>
      <c r="D386" s="60"/>
      <c r="E386" s="18"/>
      <c r="F386" s="18"/>
      <c r="G386" s="20"/>
      <c r="H386" s="18"/>
      <c r="I386" s="18">
        <f>ROUND(C386*D386,0)</f>
        <v>0</v>
      </c>
      <c r="M386" s="2">
        <f>SUM(E386:L386)</f>
        <v>0</v>
      </c>
    </row>
    <row r="387" spans="1:13" s="4" customFormat="1" ht="14.25">
      <c r="A387"/>
      <c r="B387" s="45" t="str">
        <f>'[2]Жуків'!B387</f>
        <v>Оплата природного газу ДНЗ</v>
      </c>
      <c r="C387" s="32"/>
      <c r="D387" s="60"/>
      <c r="E387" s="17"/>
      <c r="F387" s="17"/>
      <c r="G387" s="17"/>
      <c r="H387" s="17"/>
      <c r="I387" s="18">
        <f>ROUND(C387*D387,0)</f>
        <v>0</v>
      </c>
      <c r="J387"/>
      <c r="K387"/>
      <c r="L387"/>
      <c r="M387" s="2">
        <f>SUM(E387:L387)</f>
        <v>0</v>
      </c>
    </row>
    <row r="388" spans="1:13" s="4" customFormat="1" ht="14.25">
      <c r="A388"/>
      <c r="B388" s="45" t="str">
        <f>'[2]Жуків'!B388</f>
        <v>Розподіл природного газу</v>
      </c>
      <c r="C388" s="32"/>
      <c r="D388" s="17"/>
      <c r="E388" s="17"/>
      <c r="F388" s="17"/>
      <c r="G388" s="17"/>
      <c r="H388" s="18"/>
      <c r="I388" s="18">
        <f>ROUND(C388*D388,0)</f>
        <v>0</v>
      </c>
      <c r="J388"/>
      <c r="K388"/>
      <c r="L388"/>
      <c r="M388" s="2">
        <f>SUM(E388:L388)</f>
        <v>0</v>
      </c>
    </row>
    <row r="389" spans="1:13" s="4" customFormat="1" ht="15">
      <c r="A389" s="15"/>
      <c r="B389" s="49" t="s">
        <v>21</v>
      </c>
      <c r="C389" s="15"/>
      <c r="D389" s="15"/>
      <c r="E389" s="16">
        <f aca="true" t="shared" si="39" ref="E389:K389">SUM(E390:E394)</f>
        <v>0</v>
      </c>
      <c r="F389" s="16">
        <f t="shared" si="39"/>
        <v>0</v>
      </c>
      <c r="G389" s="16">
        <f t="shared" si="39"/>
        <v>0</v>
      </c>
      <c r="H389" s="16">
        <f t="shared" si="39"/>
        <v>0</v>
      </c>
      <c r="I389" s="16">
        <f>SUM(I390:I394)</f>
        <v>2000</v>
      </c>
      <c r="J389" s="16">
        <f t="shared" si="39"/>
        <v>0</v>
      </c>
      <c r="K389" s="16">
        <f t="shared" si="39"/>
        <v>0</v>
      </c>
      <c r="L389" s="16">
        <f>SUM(L390:L394)</f>
        <v>0</v>
      </c>
      <c r="M389" s="15">
        <f>SUM(E389:L389)</f>
        <v>2000</v>
      </c>
    </row>
    <row r="390" spans="1:13" s="4" customFormat="1" ht="14.25">
      <c r="A390" s="13"/>
      <c r="B390" s="55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</row>
    <row r="391" spans="1:13" s="4" customFormat="1" ht="14.25">
      <c r="A391" s="6"/>
      <c r="B391" s="45" t="str">
        <f>'[2]Жуків'!B391</f>
        <v>Вуггілля</v>
      </c>
      <c r="C391" s="39"/>
      <c r="D391" s="50"/>
      <c r="E391" s="18"/>
      <c r="F391" s="18"/>
      <c r="G391" s="18"/>
      <c r="H391" s="18"/>
      <c r="I391" s="18"/>
      <c r="J391" s="6"/>
      <c r="K391" s="6"/>
      <c r="L391" s="6"/>
      <c r="M391" s="2">
        <f aca="true" t="shared" si="40" ref="M391:M396">SUM(E391:L391)</f>
        <v>0</v>
      </c>
    </row>
    <row r="392" spans="1:13" s="4" customFormat="1" ht="14.25">
      <c r="A392" s="6"/>
      <c r="B392" s="45" t="str">
        <f>'[2]Жуків'!B392</f>
        <v>Дрова</v>
      </c>
      <c r="C392" s="28"/>
      <c r="D392" s="20"/>
      <c r="E392" s="18"/>
      <c r="F392" s="18"/>
      <c r="G392" s="18"/>
      <c r="H392" s="18"/>
      <c r="I392" s="18"/>
      <c r="J392" s="6"/>
      <c r="K392" s="6"/>
      <c r="L392" s="6"/>
      <c r="M392" s="2">
        <f t="shared" si="40"/>
        <v>0</v>
      </c>
    </row>
    <row r="393" spans="1:13" s="4" customFormat="1" ht="14.25">
      <c r="A393" s="6"/>
      <c r="B393" s="45" t="str">
        <f>'[2]Жуків'!B393</f>
        <v>Доставка дров</v>
      </c>
      <c r="D393" s="20"/>
      <c r="E393" s="18"/>
      <c r="F393" s="18"/>
      <c r="G393" s="18"/>
      <c r="H393" s="18"/>
      <c r="I393" s="18"/>
      <c r="J393" s="6"/>
      <c r="K393" s="6"/>
      <c r="L393" s="6"/>
      <c r="M393" s="2">
        <f t="shared" si="40"/>
        <v>0</v>
      </c>
    </row>
    <row r="394" spans="2:13" ht="14.25">
      <c r="B394" s="45" t="str">
        <f>'[2]Жуків'!B394</f>
        <v>Вивіз нечистот</v>
      </c>
      <c r="I394" s="18">
        <v>2000</v>
      </c>
      <c r="M394" s="2">
        <f t="shared" si="40"/>
        <v>2000</v>
      </c>
    </row>
    <row r="395" spans="9:13" ht="14.25">
      <c r="I395" s="18"/>
      <c r="M395" s="2">
        <f t="shared" si="40"/>
        <v>0</v>
      </c>
    </row>
    <row r="396" spans="1:13" ht="15">
      <c r="A396" s="15"/>
      <c r="B396" s="49" t="s">
        <v>29</v>
      </c>
      <c r="C396" s="15" t="s">
        <v>2</v>
      </c>
      <c r="D396" s="15" t="s">
        <v>3</v>
      </c>
      <c r="E396" s="16">
        <f aca="true" t="shared" si="41" ref="E396:L396">E398</f>
        <v>0</v>
      </c>
      <c r="F396" s="16">
        <f t="shared" si="41"/>
        <v>0</v>
      </c>
      <c r="G396" s="16">
        <f t="shared" si="41"/>
        <v>0</v>
      </c>
      <c r="H396" s="16">
        <f t="shared" si="41"/>
        <v>0</v>
      </c>
      <c r="I396" s="16">
        <f t="shared" si="41"/>
        <v>1200</v>
      </c>
      <c r="J396" s="16">
        <f t="shared" si="41"/>
        <v>0</v>
      </c>
      <c r="K396" s="16">
        <f t="shared" si="41"/>
        <v>0</v>
      </c>
      <c r="L396" s="16">
        <f t="shared" si="41"/>
        <v>0</v>
      </c>
      <c r="M396" s="15">
        <f t="shared" si="40"/>
        <v>1200</v>
      </c>
    </row>
    <row r="397" spans="1:13" ht="12.75">
      <c r="A397" s="13"/>
      <c r="B397" s="55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</row>
    <row r="398" spans="1:13" ht="14.25">
      <c r="A398" s="4"/>
      <c r="B398" s="45" t="str">
        <f>'[2]Жуків'!B398</f>
        <v>Виплати дітям-сиротам</v>
      </c>
      <c r="C398" s="39">
        <v>2</v>
      </c>
      <c r="D398" s="57">
        <v>600</v>
      </c>
      <c r="E398" s="6"/>
      <c r="F398" s="6"/>
      <c r="G398" s="4"/>
      <c r="H398" s="4"/>
      <c r="I398" s="18">
        <f>ROUND(C398*D398,0)</f>
        <v>1200</v>
      </c>
      <c r="J398" s="4"/>
      <c r="K398" s="4"/>
      <c r="L398" s="4"/>
      <c r="M398" s="2">
        <f>SUM(E398:L398)</f>
        <v>1200</v>
      </c>
    </row>
    <row r="400" spans="1:13" ht="30">
      <c r="A400" s="15"/>
      <c r="B400" s="49" t="s">
        <v>34</v>
      </c>
      <c r="C400" s="15"/>
      <c r="D400" s="15"/>
      <c r="E400" s="16">
        <f aca="true" t="shared" si="42" ref="E400:L400">SUM(E401:E402)</f>
        <v>0</v>
      </c>
      <c r="F400" s="16">
        <f t="shared" si="42"/>
        <v>0</v>
      </c>
      <c r="G400" s="16">
        <f t="shared" si="42"/>
        <v>0</v>
      </c>
      <c r="H400" s="16">
        <f t="shared" si="42"/>
        <v>0</v>
      </c>
      <c r="I400" s="16">
        <f t="shared" si="42"/>
        <v>500</v>
      </c>
      <c r="J400" s="16">
        <f t="shared" si="42"/>
        <v>0</v>
      </c>
      <c r="K400" s="16">
        <f t="shared" si="42"/>
        <v>0</v>
      </c>
      <c r="L400" s="16">
        <f t="shared" si="42"/>
        <v>0</v>
      </c>
      <c r="M400" s="15">
        <f>SUM(E400:L400)</f>
        <v>500</v>
      </c>
    </row>
    <row r="401" spans="1:13" ht="28.5">
      <c r="A401" s="4"/>
      <c r="B401" s="45" t="str">
        <f>'[2]Жуків'!B401</f>
        <v>навчання відповідальних за ел і газ господарство</v>
      </c>
      <c r="C401" s="40"/>
      <c r="D401" s="50">
        <v>800</v>
      </c>
      <c r="E401" s="6"/>
      <c r="F401" s="6"/>
      <c r="G401" s="4"/>
      <c r="H401" s="4"/>
      <c r="I401" s="18">
        <f>ROUND(C401*D401,0)</f>
        <v>0</v>
      </c>
      <c r="J401" s="4"/>
      <c r="K401" s="4"/>
      <c r="L401" s="4"/>
      <c r="M401" s="2">
        <f>SUM(E401:L401)</f>
        <v>0</v>
      </c>
    </row>
    <row r="402" spans="1:13" ht="14.25">
      <c r="A402" s="4"/>
      <c r="B402" s="45" t="str">
        <f>'[2]Жуків'!B402</f>
        <v>навчання по цивільній обороні</v>
      </c>
      <c r="C402" s="12">
        <v>1</v>
      </c>
      <c r="D402" s="50">
        <v>500</v>
      </c>
      <c r="E402" s="6"/>
      <c r="F402" s="6"/>
      <c r="G402" s="4"/>
      <c r="H402" s="4"/>
      <c r="I402" s="18">
        <f>ROUND(C402*D402,0)</f>
        <v>500</v>
      </c>
      <c r="J402" s="4"/>
      <c r="K402" s="4"/>
      <c r="L402" s="4"/>
      <c r="M402" s="2">
        <f>SUM(E402:L402)</f>
        <v>500</v>
      </c>
    </row>
    <row r="404" spans="1:13" ht="30">
      <c r="A404" s="15"/>
      <c r="B404" s="49" t="s">
        <v>32</v>
      </c>
      <c r="C404" s="15"/>
      <c r="D404" s="16"/>
      <c r="E404" s="16">
        <f>E405</f>
        <v>0</v>
      </c>
      <c r="F404" s="16">
        <f aca="true" t="shared" si="43" ref="F404:L404">F405</f>
        <v>0</v>
      </c>
      <c r="G404" s="16">
        <f>G405</f>
        <v>0</v>
      </c>
      <c r="H404" s="16">
        <f>H405</f>
        <v>0</v>
      </c>
      <c r="I404" s="16">
        <f t="shared" si="43"/>
        <v>0</v>
      </c>
      <c r="J404" s="16">
        <f t="shared" si="43"/>
        <v>0</v>
      </c>
      <c r="K404" s="16">
        <f t="shared" si="43"/>
        <v>0</v>
      </c>
      <c r="L404" s="16">
        <f t="shared" si="43"/>
        <v>0</v>
      </c>
      <c r="M404" s="15">
        <f>SUM(E404:L404)</f>
        <v>0</v>
      </c>
    </row>
    <row r="405" spans="1:13" ht="14.25">
      <c r="A405" s="4"/>
      <c r="B405" s="47"/>
      <c r="C405" s="12"/>
      <c r="D405" s="57">
        <v>800</v>
      </c>
      <c r="E405" s="6"/>
      <c r="F405" s="6"/>
      <c r="G405" s="6"/>
      <c r="H405" s="6">
        <f>C405*D405</f>
        <v>0</v>
      </c>
      <c r="I405" s="4"/>
      <c r="J405" s="4"/>
      <c r="K405" s="4"/>
      <c r="L405" s="4"/>
      <c r="M405" s="4"/>
    </row>
    <row r="406" spans="1:13" ht="14.25">
      <c r="A406" s="4"/>
      <c r="B406" s="47"/>
      <c r="C406" s="12"/>
      <c r="D406" s="14"/>
      <c r="E406" s="6"/>
      <c r="F406" s="6"/>
      <c r="G406" s="6"/>
      <c r="H406" s="6"/>
      <c r="I406" s="4"/>
      <c r="J406" s="4"/>
      <c r="K406" s="4"/>
      <c r="L406" s="4"/>
      <c r="M406" s="4"/>
    </row>
    <row r="407" spans="1:13" ht="15">
      <c r="A407" s="15"/>
      <c r="B407" s="49" t="s">
        <v>25</v>
      </c>
      <c r="C407" s="15"/>
      <c r="D407" s="15"/>
      <c r="E407" s="16">
        <f aca="true" t="shared" si="44" ref="E407:L407">SUM(E408:E420)</f>
        <v>0</v>
      </c>
      <c r="F407" s="16">
        <f t="shared" si="44"/>
        <v>0</v>
      </c>
      <c r="G407" s="16">
        <f t="shared" si="44"/>
        <v>0</v>
      </c>
      <c r="H407" s="16">
        <f t="shared" si="44"/>
        <v>0</v>
      </c>
      <c r="I407" s="16">
        <f t="shared" si="44"/>
        <v>0</v>
      </c>
      <c r="J407" s="16">
        <f t="shared" si="44"/>
        <v>0</v>
      </c>
      <c r="K407" s="16">
        <f t="shared" si="44"/>
        <v>0</v>
      </c>
      <c r="L407" s="16">
        <f t="shared" si="44"/>
        <v>0</v>
      </c>
      <c r="M407" s="15">
        <f>SUM(E407:L407)</f>
        <v>0</v>
      </c>
    </row>
    <row r="408" spans="1:13" ht="14.25">
      <c r="A408" s="13"/>
      <c r="B408" s="45">
        <f>'[2]Жуків'!B408</f>
        <v>0</v>
      </c>
      <c r="C408" s="13"/>
      <c r="D408" s="13"/>
      <c r="E408" s="6"/>
      <c r="F408" s="6"/>
      <c r="G408" s="6"/>
      <c r="H408" s="6"/>
      <c r="I408" s="13"/>
      <c r="J408" s="13"/>
      <c r="K408" s="13"/>
      <c r="L408" s="13"/>
      <c r="M408" s="2">
        <f aca="true" t="shared" si="45" ref="M408:M420">SUM(E408:L408)</f>
        <v>0</v>
      </c>
    </row>
    <row r="409" spans="1:13" ht="14.25">
      <c r="A409" s="4"/>
      <c r="B409" s="45">
        <f>'[2]Жуків'!B409</f>
        <v>0</v>
      </c>
      <c r="C409" s="12"/>
      <c r="D409" s="14"/>
      <c r="E409" s="6"/>
      <c r="F409" s="6"/>
      <c r="G409" s="6"/>
      <c r="H409" s="6"/>
      <c r="I409" s="4"/>
      <c r="J409" s="4"/>
      <c r="K409" s="4"/>
      <c r="L409" s="4"/>
      <c r="M409" s="2">
        <f t="shared" si="45"/>
        <v>0</v>
      </c>
    </row>
    <row r="410" spans="1:13" ht="14.25">
      <c r="A410" s="18"/>
      <c r="B410" s="45">
        <f>'[2]Жуків'!B410</f>
        <v>0</v>
      </c>
      <c r="C410" s="20"/>
      <c r="D410" s="20"/>
      <c r="E410" s="18"/>
      <c r="F410" s="18"/>
      <c r="G410" s="18"/>
      <c r="H410" s="18"/>
      <c r="I410" s="18"/>
      <c r="J410" s="18"/>
      <c r="K410" s="18"/>
      <c r="L410" s="18"/>
      <c r="M410" s="22">
        <f t="shared" si="45"/>
        <v>0</v>
      </c>
    </row>
    <row r="411" spans="1:13" ht="14.25">
      <c r="A411" s="18"/>
      <c r="B411" s="45">
        <f>'[2]Жуків'!B411</f>
        <v>0</v>
      </c>
      <c r="C411" s="20"/>
      <c r="D411" s="20"/>
      <c r="E411" s="18"/>
      <c r="F411" s="18"/>
      <c r="G411" s="18"/>
      <c r="H411" s="18"/>
      <c r="I411" s="18"/>
      <c r="J411" s="18"/>
      <c r="K411" s="18"/>
      <c r="L411" s="18"/>
      <c r="M411" s="22">
        <f t="shared" si="45"/>
        <v>0</v>
      </c>
    </row>
    <row r="412" spans="1:13" ht="14.25">
      <c r="A412" s="18"/>
      <c r="B412" s="45">
        <f>'[2]Жуків'!B412</f>
        <v>0</v>
      </c>
      <c r="C412" s="20"/>
      <c r="D412" s="20"/>
      <c r="E412" s="18"/>
      <c r="F412" s="18"/>
      <c r="G412" s="18"/>
      <c r="H412" s="18"/>
      <c r="I412" s="18"/>
      <c r="J412" s="18"/>
      <c r="K412" s="114"/>
      <c r="L412" s="18"/>
      <c r="M412" s="22">
        <f t="shared" si="45"/>
        <v>0</v>
      </c>
    </row>
    <row r="413" spans="1:13" ht="14.25">
      <c r="A413" s="18"/>
      <c r="B413" s="45">
        <f>'[2]Жуків'!B413</f>
        <v>0</v>
      </c>
      <c r="C413" s="20"/>
      <c r="D413" s="20"/>
      <c r="E413" s="18"/>
      <c r="F413" s="18"/>
      <c r="G413" s="18"/>
      <c r="H413" s="18"/>
      <c r="I413" s="18"/>
      <c r="J413" s="18"/>
      <c r="K413" s="114"/>
      <c r="L413" s="18"/>
      <c r="M413" s="22">
        <f t="shared" si="45"/>
        <v>0</v>
      </c>
    </row>
    <row r="414" spans="1:13" ht="14.25">
      <c r="A414" s="18"/>
      <c r="B414" s="45">
        <f>'[2]Жуків'!B414</f>
        <v>0</v>
      </c>
      <c r="C414" s="20"/>
      <c r="D414" s="20"/>
      <c r="E414" s="18"/>
      <c r="F414" s="18"/>
      <c r="G414" s="18"/>
      <c r="H414" s="18"/>
      <c r="I414" s="18"/>
      <c r="J414" s="18"/>
      <c r="K414" s="114"/>
      <c r="L414" s="18"/>
      <c r="M414" s="22">
        <f t="shared" si="45"/>
        <v>0</v>
      </c>
    </row>
    <row r="415" spans="1:13" ht="14.25">
      <c r="A415" s="18"/>
      <c r="B415" s="45">
        <f>'[2]Жуків'!B415</f>
        <v>0</v>
      </c>
      <c r="C415" s="20"/>
      <c r="D415" s="20"/>
      <c r="E415" s="18"/>
      <c r="F415" s="18"/>
      <c r="G415" s="18"/>
      <c r="H415" s="18"/>
      <c r="I415" s="18"/>
      <c r="J415" s="18"/>
      <c r="K415" s="114"/>
      <c r="L415" s="18"/>
      <c r="M415" s="22">
        <f t="shared" si="45"/>
        <v>0</v>
      </c>
    </row>
    <row r="416" spans="1:13" ht="14.25">
      <c r="A416" s="18"/>
      <c r="B416" s="45">
        <f>'[2]Жуків'!B416</f>
        <v>0</v>
      </c>
      <c r="C416" s="20"/>
      <c r="D416" s="20"/>
      <c r="E416" s="18"/>
      <c r="F416" s="18"/>
      <c r="G416" s="18"/>
      <c r="H416" s="18"/>
      <c r="I416" s="18"/>
      <c r="J416" s="18"/>
      <c r="K416" s="114"/>
      <c r="L416" s="18"/>
      <c r="M416" s="22">
        <f t="shared" si="45"/>
        <v>0</v>
      </c>
    </row>
    <row r="417" spans="1:13" ht="14.25">
      <c r="A417" s="18"/>
      <c r="B417" s="45">
        <f>'[2]Жуків'!B417</f>
        <v>0</v>
      </c>
      <c r="C417" s="20"/>
      <c r="D417" s="20"/>
      <c r="E417" s="18"/>
      <c r="F417" s="18"/>
      <c r="G417" s="18"/>
      <c r="H417" s="18"/>
      <c r="I417" s="18"/>
      <c r="J417" s="18"/>
      <c r="K417" s="114"/>
      <c r="L417" s="18"/>
      <c r="M417" s="22">
        <f t="shared" si="45"/>
        <v>0</v>
      </c>
    </row>
    <row r="418" spans="1:13" ht="14.25">
      <c r="A418" s="6"/>
      <c r="B418" s="45">
        <f>'[2]Жуків'!B418</f>
        <v>0</v>
      </c>
      <c r="C418" s="4"/>
      <c r="D418" s="4"/>
      <c r="E418" s="6"/>
      <c r="F418" s="6"/>
      <c r="G418" s="6"/>
      <c r="H418" s="6"/>
      <c r="I418" s="6"/>
      <c r="J418" s="6"/>
      <c r="K418" s="3"/>
      <c r="L418" s="6"/>
      <c r="M418" s="2">
        <f t="shared" si="45"/>
        <v>0</v>
      </c>
    </row>
    <row r="419" spans="1:13" ht="14.25">
      <c r="A419" s="6"/>
      <c r="B419" s="45">
        <f>'[2]Жуків'!B419</f>
        <v>0</v>
      </c>
      <c r="C419" s="4"/>
      <c r="D419" s="4"/>
      <c r="E419" s="6"/>
      <c r="F419" s="6"/>
      <c r="G419" s="6"/>
      <c r="H419" s="6"/>
      <c r="I419" s="6"/>
      <c r="J419" s="6"/>
      <c r="K419" s="3"/>
      <c r="L419" s="6"/>
      <c r="M419" s="2">
        <f t="shared" si="45"/>
        <v>0</v>
      </c>
    </row>
    <row r="420" spans="2:13" ht="14.25">
      <c r="B420" s="45"/>
      <c r="M420" s="2">
        <f t="shared" si="45"/>
        <v>0</v>
      </c>
    </row>
    <row r="421" spans="1:13" ht="15">
      <c r="A421" s="15"/>
      <c r="B421" s="49" t="s">
        <v>24</v>
      </c>
      <c r="C421" s="15"/>
      <c r="D421" s="15"/>
      <c r="E421" s="16">
        <f aca="true" t="shared" si="46" ref="E421:L421">SUM(E422:E425)</f>
        <v>0</v>
      </c>
      <c r="F421" s="16">
        <f t="shared" si="46"/>
        <v>0</v>
      </c>
      <c r="G421" s="16">
        <f t="shared" si="46"/>
        <v>0</v>
      </c>
      <c r="H421" s="16">
        <f t="shared" si="46"/>
        <v>0</v>
      </c>
      <c r="I421" s="16">
        <f t="shared" si="46"/>
        <v>0</v>
      </c>
      <c r="J421" s="16">
        <f t="shared" si="46"/>
        <v>0</v>
      </c>
      <c r="K421" s="16">
        <f t="shared" si="46"/>
        <v>0</v>
      </c>
      <c r="L421" s="16">
        <f t="shared" si="46"/>
        <v>0</v>
      </c>
      <c r="M421" s="15">
        <f aca="true" t="shared" si="47" ref="M421:M426">SUM(E421:L421)</f>
        <v>0</v>
      </c>
    </row>
    <row r="422" spans="1:13" ht="14.25">
      <c r="A422" s="4"/>
      <c r="B422" s="47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2">
        <f t="shared" si="47"/>
        <v>0</v>
      </c>
    </row>
    <row r="423" spans="1:13" ht="14.25">
      <c r="A423" s="4"/>
      <c r="B423" s="45">
        <f>'[2]Жуків'!B423</f>
        <v>0</v>
      </c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2">
        <f t="shared" si="47"/>
        <v>0</v>
      </c>
    </row>
    <row r="424" spans="1:13" ht="14.25">
      <c r="A424" s="4"/>
      <c r="B424" s="45">
        <f>'[2]Жуків'!B424</f>
        <v>0</v>
      </c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2">
        <f t="shared" si="47"/>
        <v>0</v>
      </c>
    </row>
    <row r="425" spans="1:13" ht="14.25">
      <c r="A425" s="4"/>
      <c r="B425" s="56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2">
        <f t="shared" si="47"/>
        <v>0</v>
      </c>
    </row>
    <row r="426" spans="1:13" ht="15">
      <c r="A426" s="15"/>
      <c r="B426" s="49" t="s">
        <v>23</v>
      </c>
      <c r="C426" s="15"/>
      <c r="D426" s="15"/>
      <c r="E426" s="16">
        <f aca="true" t="shared" si="48" ref="E426:L426">SUM(E427:E439)</f>
        <v>0</v>
      </c>
      <c r="F426" s="16">
        <f t="shared" si="48"/>
        <v>0</v>
      </c>
      <c r="G426" s="16">
        <f t="shared" si="48"/>
        <v>0</v>
      </c>
      <c r="H426" s="16">
        <f t="shared" si="48"/>
        <v>0</v>
      </c>
      <c r="I426" s="16">
        <f t="shared" si="48"/>
        <v>0</v>
      </c>
      <c r="J426" s="16">
        <f t="shared" si="48"/>
        <v>0</v>
      </c>
      <c r="K426" s="16">
        <f t="shared" si="48"/>
        <v>0</v>
      </c>
      <c r="L426" s="16">
        <f t="shared" si="48"/>
        <v>0</v>
      </c>
      <c r="M426" s="15">
        <f t="shared" si="47"/>
        <v>0</v>
      </c>
    </row>
    <row r="427" spans="1:13" ht="14.25">
      <c r="A427" s="4"/>
      <c r="B427" s="45">
        <f>'[2]Жуків'!B427</f>
        <v>0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2">
        <f aca="true" t="shared" si="49" ref="M427:M438">SUM(E427:L427)</f>
        <v>0</v>
      </c>
    </row>
    <row r="428" spans="1:13" ht="14.25">
      <c r="A428" s="4"/>
      <c r="B428" s="45">
        <f>'[2]Жуків'!B428</f>
        <v>0</v>
      </c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2">
        <f t="shared" si="49"/>
        <v>0</v>
      </c>
    </row>
    <row r="429" spans="1:13" ht="14.25">
      <c r="A429" s="4"/>
      <c r="B429" s="45">
        <f>'[2]Жуків'!B429</f>
        <v>0</v>
      </c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2">
        <f t="shared" si="49"/>
        <v>0</v>
      </c>
    </row>
    <row r="430" spans="1:13" ht="14.25">
      <c r="A430" s="4"/>
      <c r="B430" s="45">
        <f>'[2]Жуків'!B430</f>
        <v>0</v>
      </c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2">
        <f t="shared" si="49"/>
        <v>0</v>
      </c>
    </row>
    <row r="431" spans="1:13" ht="14.25">
      <c r="A431" s="4"/>
      <c r="B431" s="45">
        <f>'[2]Жуків'!B431</f>
        <v>0</v>
      </c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2">
        <f t="shared" si="49"/>
        <v>0</v>
      </c>
    </row>
    <row r="432" spans="1:13" ht="14.25">
      <c r="A432" s="4"/>
      <c r="B432" s="45">
        <f>'[2]Жуків'!B432</f>
        <v>0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2">
        <f t="shared" si="49"/>
        <v>0</v>
      </c>
    </row>
    <row r="433" spans="1:13" ht="14.25">
      <c r="A433" s="4"/>
      <c r="B433" s="45">
        <f>'[2]Жуків'!B433</f>
        <v>0</v>
      </c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2">
        <f t="shared" si="49"/>
        <v>0</v>
      </c>
    </row>
    <row r="434" spans="1:13" ht="14.25">
      <c r="A434" s="4"/>
      <c r="B434" s="45">
        <f>'[2]Жуків'!B434</f>
        <v>0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2">
        <f t="shared" si="49"/>
        <v>0</v>
      </c>
    </row>
    <row r="435" spans="1:13" ht="14.25">
      <c r="A435" s="4"/>
      <c r="B435" s="45">
        <f>'[2]Жуків'!B435</f>
        <v>0</v>
      </c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2">
        <f t="shared" si="49"/>
        <v>0</v>
      </c>
    </row>
    <row r="436" spans="1:13" ht="14.25">
      <c r="A436" s="4"/>
      <c r="B436" s="45">
        <f>'[2]Жуків'!B436</f>
        <v>0</v>
      </c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2">
        <f t="shared" si="49"/>
        <v>0</v>
      </c>
    </row>
    <row r="437" spans="1:13" ht="14.25">
      <c r="A437" s="4"/>
      <c r="B437" s="45">
        <f>'[2]Жуків'!B437</f>
        <v>0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2">
        <f t="shared" si="49"/>
        <v>0</v>
      </c>
    </row>
    <row r="438" spans="1:13" ht="14.25">
      <c r="A438" s="4"/>
      <c r="B438" s="45">
        <f>'[2]Жуків'!B438</f>
        <v>0</v>
      </c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2">
        <f t="shared" si="49"/>
        <v>0</v>
      </c>
    </row>
    <row r="439" spans="1:13" ht="14.25">
      <c r="A439" s="4"/>
      <c r="B439" s="47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5">
      <c r="A440" s="15"/>
      <c r="B440" s="49" t="s">
        <v>22</v>
      </c>
      <c r="C440" s="15"/>
      <c r="D440" s="15"/>
      <c r="E440" s="16">
        <f aca="true" t="shared" si="50" ref="E440:L440">SUM(E441:E443)</f>
        <v>0</v>
      </c>
      <c r="F440" s="16">
        <f t="shared" si="50"/>
        <v>0</v>
      </c>
      <c r="G440" s="16">
        <f t="shared" si="50"/>
        <v>0</v>
      </c>
      <c r="H440" s="16">
        <f t="shared" si="50"/>
        <v>0</v>
      </c>
      <c r="I440" s="16">
        <f t="shared" si="50"/>
        <v>0</v>
      </c>
      <c r="J440" s="16">
        <f t="shared" si="50"/>
        <v>0</v>
      </c>
      <c r="K440" s="16">
        <f t="shared" si="50"/>
        <v>0</v>
      </c>
      <c r="L440" s="16">
        <f t="shared" si="50"/>
        <v>0</v>
      </c>
      <c r="M440" s="15">
        <f>SUM(E440:L440)</f>
        <v>0</v>
      </c>
    </row>
    <row r="441" spans="1:13" ht="14.25">
      <c r="A441" s="4"/>
      <c r="B441" s="45">
        <f>'[2]Жуків'!B441</f>
        <v>0</v>
      </c>
      <c r="C441" s="4"/>
      <c r="D441" s="4"/>
      <c r="E441" s="4">
        <v>0</v>
      </c>
      <c r="F441" s="4"/>
      <c r="G441" s="4"/>
      <c r="H441" s="4"/>
      <c r="I441" s="4"/>
      <c r="J441" s="4"/>
      <c r="K441" s="4"/>
      <c r="L441" s="4"/>
      <c r="M441" s="2">
        <f>SUM(E441:L441)</f>
        <v>0</v>
      </c>
    </row>
    <row r="442" spans="1:13" ht="14.25">
      <c r="A442" s="4"/>
      <c r="B442" s="45">
        <f>'[2]Жуків'!B442</f>
        <v>0</v>
      </c>
      <c r="C442" s="4"/>
      <c r="D442" s="4"/>
      <c r="E442" s="4">
        <v>0</v>
      </c>
      <c r="F442" s="4"/>
      <c r="G442" s="4"/>
      <c r="H442" s="4"/>
      <c r="I442" s="4"/>
      <c r="J442" s="4"/>
      <c r="K442" s="4"/>
      <c r="L442" s="4"/>
      <c r="M442" s="2">
        <f>SUM(E442:L442)</f>
        <v>0</v>
      </c>
    </row>
    <row r="443" spans="1:13" ht="14.25">
      <c r="A443" s="4"/>
      <c r="B443" s="45">
        <f>'[2]Жуків'!B443</f>
        <v>0</v>
      </c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4.25">
      <c r="A444" s="4"/>
      <c r="B444" s="4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4.25">
      <c r="A445" s="4"/>
      <c r="B445" s="47"/>
      <c r="C445" s="12"/>
      <c r="D445" s="14"/>
      <c r="E445" s="6"/>
      <c r="F445" s="6"/>
      <c r="G445" s="6"/>
      <c r="H445" s="6"/>
      <c r="I445" s="4"/>
      <c r="J445" s="4"/>
      <c r="K445" s="4"/>
      <c r="L445" s="4"/>
      <c r="M445" s="4"/>
    </row>
    <row r="446" spans="1:13" ht="14.25">
      <c r="A446" s="4"/>
      <c r="B446" s="56" t="s">
        <v>13</v>
      </c>
      <c r="C446" s="12"/>
      <c r="D446" s="14"/>
      <c r="E446" s="21">
        <f>E3+E11+E19+E280+E291+E353+E369+E374+E379+E384+E389+E396+E400+E404+E407+E421+E426+E440</f>
        <v>22612</v>
      </c>
      <c r="F446" s="21">
        <f aca="true" t="shared" si="51" ref="F446:M446">F3+F11+F19+F280+F291+F353+F369+F374+F379+F384+F389+F396+F400+F404+F407+F421+F426+F440</f>
        <v>0</v>
      </c>
      <c r="G446" s="21">
        <f t="shared" si="51"/>
        <v>6022269</v>
      </c>
      <c r="H446" s="21">
        <f t="shared" si="51"/>
        <v>0</v>
      </c>
      <c r="I446" s="21">
        <f t="shared" si="51"/>
        <v>3111958</v>
      </c>
      <c r="J446" s="21">
        <f t="shared" si="51"/>
        <v>0</v>
      </c>
      <c r="K446" s="21">
        <f t="shared" si="51"/>
        <v>0</v>
      </c>
      <c r="L446" s="21">
        <f t="shared" si="51"/>
        <v>0</v>
      </c>
      <c r="M446" s="21">
        <f t="shared" si="51"/>
        <v>9156839</v>
      </c>
    </row>
    <row r="447" spans="1:13" ht="14.25">
      <c r="A447" s="4"/>
      <c r="B447" s="47"/>
      <c r="C447" s="12"/>
      <c r="D447" s="14"/>
      <c r="E447" s="6">
        <v>22612</v>
      </c>
      <c r="F447" s="6"/>
      <c r="G447" s="6">
        <v>6022269</v>
      </c>
      <c r="H447" s="6"/>
      <c r="I447" s="6">
        <v>3111958</v>
      </c>
      <c r="J447" s="6"/>
      <c r="K447" s="6"/>
      <c r="L447" s="6"/>
      <c r="M447" s="6">
        <f>SUM(E447:L447)</f>
        <v>9156839</v>
      </c>
    </row>
    <row r="448" spans="1:13" ht="14.25">
      <c r="A448" s="4"/>
      <c r="B448" s="47"/>
      <c r="C448" s="12"/>
      <c r="D448" s="14"/>
      <c r="E448" s="21">
        <f>E447-E446</f>
        <v>0</v>
      </c>
      <c r="F448" s="21">
        <f>F447-F446</f>
        <v>0</v>
      </c>
      <c r="G448" s="21">
        <f>G447-G446</f>
        <v>0</v>
      </c>
      <c r="H448" s="21">
        <f aca="true" t="shared" si="52" ref="H448:M448">H447-H446</f>
        <v>0</v>
      </c>
      <c r="I448" s="21">
        <f t="shared" si="52"/>
        <v>0</v>
      </c>
      <c r="J448" s="21">
        <f t="shared" si="52"/>
        <v>0</v>
      </c>
      <c r="K448" s="21">
        <f t="shared" si="52"/>
        <v>0</v>
      </c>
      <c r="L448" s="21">
        <f t="shared" si="52"/>
        <v>0</v>
      </c>
      <c r="M448" s="21">
        <f t="shared" si="52"/>
        <v>0</v>
      </c>
    </row>
    <row r="449" spans="1:13" ht="14.25">
      <c r="A449" s="4"/>
      <c r="B449" s="47"/>
      <c r="C449" s="12"/>
      <c r="D449" s="14"/>
      <c r="E449" s="21"/>
      <c r="F449" s="21"/>
      <c r="G449" s="21"/>
      <c r="H449" s="21"/>
      <c r="I449" s="21"/>
      <c r="J449" s="21"/>
      <c r="K449" s="21"/>
      <c r="L449" s="21"/>
      <c r="M449" s="21"/>
    </row>
    <row r="450" spans="1:13" ht="14.25">
      <c r="A450" s="4"/>
      <c r="B450" s="47"/>
      <c r="C450" s="12"/>
      <c r="D450" s="14"/>
      <c r="E450" s="21"/>
      <c r="F450" s="21"/>
      <c r="G450" s="21"/>
      <c r="H450" s="21"/>
      <c r="I450" s="21"/>
      <c r="J450" s="21"/>
      <c r="K450" s="21"/>
      <c r="L450" s="21"/>
      <c r="M450" s="21"/>
    </row>
    <row r="451" spans="1:13" ht="14.25">
      <c r="A451" s="115"/>
      <c r="B451" s="116" t="s">
        <v>154</v>
      </c>
      <c r="C451" s="117"/>
      <c r="D451" s="118"/>
      <c r="E451" s="103"/>
      <c r="F451" s="103"/>
      <c r="G451" s="103"/>
      <c r="H451" s="103"/>
      <c r="I451" s="115"/>
      <c r="J451" s="115"/>
      <c r="K451" s="115"/>
      <c r="L451" s="115"/>
      <c r="M451" s="115"/>
    </row>
    <row r="452" spans="1:13" ht="14.25">
      <c r="A452" s="115"/>
      <c r="B452" s="119"/>
      <c r="C452" s="117"/>
      <c r="D452" s="118"/>
      <c r="E452" s="103"/>
      <c r="F452" s="103"/>
      <c r="G452" s="103"/>
      <c r="H452" s="103"/>
      <c r="I452" s="115"/>
      <c r="J452" s="115"/>
      <c r="K452" s="115"/>
      <c r="L452" s="115"/>
      <c r="M452" s="115"/>
    </row>
    <row r="453" spans="1:13" ht="14.25">
      <c r="A453" s="115"/>
      <c r="B453" s="119"/>
      <c r="C453" s="117"/>
      <c r="D453" s="118"/>
      <c r="E453" s="103"/>
      <c r="F453" s="103"/>
      <c r="G453" s="120"/>
      <c r="H453" s="103"/>
      <c r="I453" s="115"/>
      <c r="J453" s="115"/>
      <c r="K453" s="115"/>
      <c r="L453" s="115"/>
      <c r="M453" s="115"/>
    </row>
    <row r="454" spans="1:13" ht="14.25">
      <c r="A454" s="121"/>
      <c r="B454" s="122"/>
      <c r="C454" s="121"/>
      <c r="D454" s="121"/>
      <c r="E454" s="121"/>
      <c r="F454" s="121"/>
      <c r="G454" s="123"/>
      <c r="H454" s="121"/>
      <c r="I454" s="121"/>
      <c r="J454" s="121"/>
      <c r="K454" s="121"/>
      <c r="L454" s="121"/>
      <c r="M454" s="121"/>
    </row>
    <row r="455" spans="1:13" ht="14.25">
      <c r="A455" s="121"/>
      <c r="B455" s="122"/>
      <c r="C455" s="121"/>
      <c r="D455" s="121"/>
      <c r="E455" s="121"/>
      <c r="F455" s="121"/>
      <c r="G455" s="123"/>
      <c r="H455" s="121"/>
      <c r="I455" s="121"/>
      <c r="J455" s="121"/>
      <c r="K455" s="121"/>
      <c r="L455" s="121"/>
      <c r="M455" s="121"/>
    </row>
    <row r="456" spans="1:13" ht="14.25">
      <c r="A456" s="121"/>
      <c r="B456" s="122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</row>
    <row r="457" spans="1:13" ht="14.25">
      <c r="A457" s="121"/>
      <c r="B457" s="122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</row>
    <row r="458" spans="1:13" ht="14.25">
      <c r="A458" s="121"/>
      <c r="B458" s="122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</row>
    <row r="459" spans="1:13" ht="12.75">
      <c r="A459" s="121"/>
      <c r="B459" s="98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</row>
    <row r="460" spans="1:13" ht="12.75">
      <c r="A460" s="121"/>
      <c r="B460" s="98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</row>
    <row r="461" spans="1:13" ht="12.75">
      <c r="A461" s="121"/>
      <c r="B461" s="98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</row>
    <row r="462" spans="1:13" ht="12.75">
      <c r="A462" s="121"/>
      <c r="B462" s="98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</row>
    <row r="463" spans="1:13" ht="12.75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</row>
    <row r="464" spans="1:13" ht="12.75">
      <c r="A464" s="121"/>
      <c r="B464" s="98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</row>
    <row r="465" spans="1:13" ht="12.75">
      <c r="A465" s="121"/>
      <c r="B465" s="98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</row>
    <row r="466" spans="1:13" ht="12.75">
      <c r="A466" s="121"/>
      <c r="B466" s="98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</row>
    <row r="467" spans="1:13" ht="12.75">
      <c r="A467" s="121"/>
      <c r="B467" s="98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</row>
    <row r="468" spans="1:13" ht="12.75">
      <c r="A468" s="121"/>
      <c r="B468" s="98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</row>
    <row r="469" spans="1:13" ht="12.75">
      <c r="A469" s="121"/>
      <c r="B469" s="98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</row>
    <row r="470" spans="1:13" ht="12.75">
      <c r="A470" s="121"/>
      <c r="B470" s="98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</row>
    <row r="471" spans="1:13" ht="12.75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</row>
    <row r="472" spans="1:13" ht="12.75">
      <c r="A472" s="121"/>
      <c r="B472" s="98" t="s">
        <v>27</v>
      </c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</row>
  </sheetData>
  <sheetProtection/>
  <mergeCells count="1">
    <mergeCell ref="J1:L1"/>
  </mergeCells>
  <printOptions/>
  <pageMargins left="0" right="0" top="0.1968503937007874" bottom="0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2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9.625" style="0" customWidth="1"/>
    <col min="2" max="2" width="13.375" style="0" customWidth="1"/>
    <col min="3" max="3" width="14.875" style="0" customWidth="1"/>
    <col min="4" max="5" width="12.75390625" style="0" customWidth="1"/>
    <col min="6" max="6" width="14.875" style="0" customWidth="1"/>
  </cols>
  <sheetData>
    <row r="1" ht="12.75">
      <c r="A1" t="s">
        <v>143</v>
      </c>
    </row>
    <row r="2" spans="1:8" s="41" customFormat="1" ht="12.75">
      <c r="A2" t="s">
        <v>42</v>
      </c>
      <c r="B2"/>
      <c r="C2"/>
      <c r="D2"/>
      <c r="E2"/>
      <c r="F2"/>
      <c r="G2"/>
      <c r="H2"/>
    </row>
    <row r="4" spans="1:8" ht="12.75">
      <c r="A4" s="126" t="s">
        <v>43</v>
      </c>
      <c r="B4" s="29" t="s">
        <v>39</v>
      </c>
      <c r="C4" s="29" t="s">
        <v>40</v>
      </c>
      <c r="D4" s="29" t="s">
        <v>41</v>
      </c>
      <c r="E4" s="29" t="s">
        <v>41</v>
      </c>
      <c r="F4" s="126" t="s">
        <v>27</v>
      </c>
      <c r="G4" s="41"/>
      <c r="H4" s="41"/>
    </row>
    <row r="5" spans="1:6" ht="28.5">
      <c r="A5" s="126"/>
      <c r="B5" s="62" t="s">
        <v>38</v>
      </c>
      <c r="C5" s="62" t="s">
        <v>33</v>
      </c>
      <c r="D5" s="62" t="s">
        <v>30</v>
      </c>
      <c r="E5" s="62" t="s">
        <v>132</v>
      </c>
      <c r="F5" s="126"/>
    </row>
    <row r="6" spans="1:6" ht="12.75">
      <c r="A6" s="29">
        <v>2111</v>
      </c>
      <c r="B6" s="30">
        <v>13676</v>
      </c>
      <c r="C6" s="30">
        <v>4936286</v>
      </c>
      <c r="D6" s="30">
        <v>1421891</v>
      </c>
      <c r="E6" s="30"/>
      <c r="F6" s="30">
        <f>SUM(B6:E6)</f>
        <v>6371853</v>
      </c>
    </row>
    <row r="7" spans="1:6" ht="12.75">
      <c r="A7" s="29">
        <v>2120</v>
      </c>
      <c r="B7" s="30">
        <v>3008</v>
      </c>
      <c r="C7" s="30">
        <v>1085983</v>
      </c>
      <c r="D7" s="30">
        <v>312816</v>
      </c>
      <c r="E7" s="30"/>
      <c r="F7" s="30">
        <f aca="true" t="shared" si="0" ref="F7:F19">SUM(B7:E7)</f>
        <v>1401807</v>
      </c>
    </row>
    <row r="8" spans="1:6" ht="12.75">
      <c r="A8" s="29">
        <v>2210</v>
      </c>
      <c r="B8" s="30">
        <v>5928</v>
      </c>
      <c r="C8" s="30"/>
      <c r="D8" s="30">
        <v>183377</v>
      </c>
      <c r="E8" s="30"/>
      <c r="F8" s="30">
        <f t="shared" si="0"/>
        <v>189305</v>
      </c>
    </row>
    <row r="9" spans="1:6" ht="12.75">
      <c r="A9" s="29">
        <v>2230</v>
      </c>
      <c r="B9" s="30"/>
      <c r="C9" s="30"/>
      <c r="D9" s="30">
        <v>192225</v>
      </c>
      <c r="E9" s="30">
        <v>63750</v>
      </c>
      <c r="F9" s="30">
        <f t="shared" si="0"/>
        <v>255975</v>
      </c>
    </row>
    <row r="10" spans="1:6" ht="12.75">
      <c r="A10" s="29">
        <v>2240</v>
      </c>
      <c r="B10" s="30"/>
      <c r="C10" s="30"/>
      <c r="D10" s="42">
        <v>46819</v>
      </c>
      <c r="E10" s="42"/>
      <c r="F10" s="30">
        <f t="shared" si="0"/>
        <v>46819</v>
      </c>
    </row>
    <row r="11" spans="1:6" ht="12.75">
      <c r="A11" s="29">
        <v>2250</v>
      </c>
      <c r="B11" s="30"/>
      <c r="C11" s="30"/>
      <c r="D11" s="30">
        <v>3600</v>
      </c>
      <c r="E11" s="30"/>
      <c r="F11" s="30">
        <f t="shared" si="0"/>
        <v>3600</v>
      </c>
    </row>
    <row r="12" spans="1:6" ht="12.75">
      <c r="A12" s="29">
        <v>2271</v>
      </c>
      <c r="B12" s="30"/>
      <c r="C12" s="30"/>
      <c r="D12" s="30">
        <v>811840</v>
      </c>
      <c r="E12" s="30"/>
      <c r="F12" s="30">
        <f t="shared" si="0"/>
        <v>811840</v>
      </c>
    </row>
    <row r="13" spans="1:6" ht="12.75">
      <c r="A13" s="29">
        <v>2273</v>
      </c>
      <c r="B13" s="30"/>
      <c r="C13" s="30"/>
      <c r="D13" s="30">
        <v>135690</v>
      </c>
      <c r="E13" s="30"/>
      <c r="F13" s="30">
        <f t="shared" si="0"/>
        <v>135690</v>
      </c>
    </row>
    <row r="14" spans="1:6" ht="12.75">
      <c r="A14" s="29">
        <v>2274</v>
      </c>
      <c r="B14" s="30"/>
      <c r="C14" s="30"/>
      <c r="D14" s="30"/>
      <c r="E14" s="30"/>
      <c r="F14" s="30">
        <f t="shared" si="0"/>
        <v>0</v>
      </c>
    </row>
    <row r="15" spans="1:6" ht="12.75">
      <c r="A15" s="29">
        <v>2275</v>
      </c>
      <c r="B15" s="30"/>
      <c r="C15" s="30"/>
      <c r="D15" s="30">
        <v>2000</v>
      </c>
      <c r="E15" s="30"/>
      <c r="F15" s="30">
        <f t="shared" si="0"/>
        <v>2000</v>
      </c>
    </row>
    <row r="16" spans="1:6" ht="12.75">
      <c r="A16" s="29">
        <v>2282</v>
      </c>
      <c r="B16" s="30"/>
      <c r="C16" s="30"/>
      <c r="D16" s="30">
        <v>500</v>
      </c>
      <c r="E16" s="30"/>
      <c r="F16" s="30">
        <f t="shared" si="0"/>
        <v>500</v>
      </c>
    </row>
    <row r="17" spans="1:6" ht="12.75">
      <c r="A17" s="29">
        <v>2730</v>
      </c>
      <c r="B17" s="30"/>
      <c r="C17" s="30"/>
      <c r="D17" s="30">
        <v>1200</v>
      </c>
      <c r="E17" s="30"/>
      <c r="F17" s="30">
        <f t="shared" si="0"/>
        <v>1200</v>
      </c>
    </row>
    <row r="18" spans="1:6" ht="12.75">
      <c r="A18" s="29">
        <v>2800</v>
      </c>
      <c r="B18" s="30"/>
      <c r="C18" s="30"/>
      <c r="D18" s="30"/>
      <c r="E18" s="30"/>
      <c r="F18" s="30">
        <f t="shared" si="0"/>
        <v>0</v>
      </c>
    </row>
    <row r="19" spans="1:6" ht="12.75">
      <c r="A19" s="29">
        <v>3110</v>
      </c>
      <c r="B19" s="30"/>
      <c r="C19" s="30"/>
      <c r="D19" s="30"/>
      <c r="E19" s="30"/>
      <c r="F19" s="30">
        <f t="shared" si="0"/>
        <v>0</v>
      </c>
    </row>
    <row r="20" spans="1:6" ht="12.75">
      <c r="A20" s="29" t="s">
        <v>27</v>
      </c>
      <c r="B20" s="30">
        <f>SUM(B6:B19)</f>
        <v>22612</v>
      </c>
      <c r="C20" s="30">
        <f>SUM(C6:C19)</f>
        <v>6022269</v>
      </c>
      <c r="D20" s="30">
        <f>SUM(D6:D19)</f>
        <v>3111958</v>
      </c>
      <c r="E20" s="30">
        <f>SUM(E6:E19)</f>
        <v>63750</v>
      </c>
      <c r="F20" s="30">
        <f>SUM(F6:F19)</f>
        <v>9220589</v>
      </c>
    </row>
    <row r="21" spans="1:6" ht="12.75" hidden="1">
      <c r="A21" s="41"/>
      <c r="B21" s="31">
        <f>розшифровка!E388</f>
        <v>0</v>
      </c>
      <c r="C21" s="31">
        <f>розшифровка!F388</f>
        <v>0</v>
      </c>
      <c r="D21" s="31">
        <f>розшифровка!G388+розшифровка!H388</f>
        <v>0</v>
      </c>
      <c r="E21" s="31"/>
      <c r="F21" s="31">
        <f>SUM(B21:D21)</f>
        <v>0</v>
      </c>
    </row>
    <row r="22" spans="1:6" ht="12.75" hidden="1">
      <c r="A22" s="41"/>
      <c r="B22" s="31">
        <f>B21-B20</f>
        <v>-22612</v>
      </c>
      <c r="C22" s="31">
        <f>C21-C20</f>
        <v>-6022269</v>
      </c>
      <c r="D22" s="31">
        <f>D21-D20</f>
        <v>-3111958</v>
      </c>
      <c r="E22" s="31"/>
      <c r="F22" s="31">
        <f>F21-F20</f>
        <v>-9220589</v>
      </c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</sheetData>
  <sheetProtection/>
  <mergeCells count="2">
    <mergeCell ref="A4:A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I40"/>
  <sheetViews>
    <sheetView zoomScalePageLayoutView="0" workbookViewId="0" topLeftCell="A7">
      <selection activeCell="D15" sqref="D15"/>
    </sheetView>
  </sheetViews>
  <sheetFormatPr defaultColWidth="9.00390625" defaultRowHeight="12.75"/>
  <cols>
    <col min="1" max="1" width="7.00390625" style="78" customWidth="1"/>
    <col min="2" max="2" width="40.00390625" style="79" customWidth="1"/>
    <col min="3" max="3" width="11.625" style="79" customWidth="1"/>
    <col min="4" max="4" width="22.625" style="86" customWidth="1"/>
    <col min="5" max="5" width="17.375" style="87" customWidth="1"/>
    <col min="6" max="10" width="9.125" style="78" customWidth="1"/>
  </cols>
  <sheetData>
    <row r="1" spans="3:5" ht="12.75">
      <c r="C1" s="79" t="s">
        <v>92</v>
      </c>
      <c r="D1" s="86">
        <f>'2021 рік'!C16-паспорт!D8</f>
        <v>0</v>
      </c>
      <c r="E1" s="87">
        <f>'2022 рік'!F20-паспорт!E9</f>
        <v>0</v>
      </c>
    </row>
    <row r="4" spans="2:5" ht="12.75">
      <c r="B4" s="79" t="s">
        <v>93</v>
      </c>
      <c r="D4" s="127" t="s">
        <v>35</v>
      </c>
      <c r="E4" s="127"/>
    </row>
    <row r="5" spans="4:5" ht="12.75">
      <c r="D5" s="88" t="s">
        <v>136</v>
      </c>
      <c r="E5" s="88" t="s">
        <v>137</v>
      </c>
    </row>
    <row r="6" spans="1:2" ht="12.75">
      <c r="A6" s="78" t="s">
        <v>94</v>
      </c>
      <c r="B6" s="79" t="s">
        <v>95</v>
      </c>
    </row>
    <row r="7" spans="1:2" ht="25.5">
      <c r="A7" s="78" t="s">
        <v>96</v>
      </c>
      <c r="B7" s="79" t="s">
        <v>138</v>
      </c>
    </row>
    <row r="8" spans="2:9" ht="12.75">
      <c r="B8" s="80" t="s">
        <v>139</v>
      </c>
      <c r="C8" s="80"/>
      <c r="D8" s="86">
        <f>D16+D34+D40</f>
        <v>8214425.4</v>
      </c>
      <c r="H8" s="78">
        <f>D8-D11</f>
        <v>0</v>
      </c>
      <c r="I8" s="78">
        <f>E9-E12</f>
        <v>0</v>
      </c>
    </row>
    <row r="9" spans="2:5" ht="12.75">
      <c r="B9" s="80" t="s">
        <v>140</v>
      </c>
      <c r="C9" s="80"/>
      <c r="E9" s="87">
        <f>E16+E34+E40</f>
        <v>9220589</v>
      </c>
    </row>
    <row r="10" spans="1:2" ht="25.5">
      <c r="A10" s="81" t="s">
        <v>97</v>
      </c>
      <c r="B10" s="79" t="s">
        <v>98</v>
      </c>
    </row>
    <row r="11" spans="2:5" ht="12.75">
      <c r="B11" s="80" t="str">
        <f>B8</f>
        <v>за 2021 рік</v>
      </c>
      <c r="C11" s="80"/>
      <c r="D11" s="86">
        <f>SUM(D13:D15)</f>
        <v>8214425.4</v>
      </c>
      <c r="E11" s="86"/>
    </row>
    <row r="12" spans="2:5" ht="12.75">
      <c r="B12" s="80" t="str">
        <f>B9</f>
        <v>плант на 2022 рік</v>
      </c>
      <c r="C12" s="80"/>
      <c r="E12" s="87">
        <f>SUM(E13:E15)</f>
        <v>9220589</v>
      </c>
    </row>
    <row r="13" spans="2:5" ht="12.75">
      <c r="B13" s="79" t="s">
        <v>99</v>
      </c>
      <c r="D13" s="89">
        <v>5318400.81</v>
      </c>
      <c r="E13" s="87">
        <f>'2022 рік'!B20+'2022 рік'!C20</f>
        <v>6044881</v>
      </c>
    </row>
    <row r="14" spans="2:5" ht="12.75">
      <c r="B14" s="79" t="s">
        <v>100</v>
      </c>
      <c r="D14" s="89">
        <f>'2021 рік'!C4+'2021 рік'!C14-D13</f>
        <v>2756027.330000001</v>
      </c>
      <c r="E14" s="87">
        <f>'2022 рік'!D20</f>
        <v>3111958</v>
      </c>
    </row>
    <row r="15" spans="2:5" ht="12.75">
      <c r="B15" s="79" t="s">
        <v>101</v>
      </c>
      <c r="D15" s="89">
        <f>'2021 рік'!C58+'2021 рік'!C66</f>
        <v>139997.26</v>
      </c>
      <c r="E15" s="90">
        <f>'2022 рік'!E20</f>
        <v>63750</v>
      </c>
    </row>
    <row r="16" spans="1:6" ht="45">
      <c r="A16" s="82" t="s">
        <v>102</v>
      </c>
      <c r="B16" s="83" t="s">
        <v>141</v>
      </c>
      <c r="C16" s="83"/>
      <c r="D16" s="91">
        <f>D17</f>
        <v>7867728.140000001</v>
      </c>
      <c r="E16" s="91">
        <f>E17</f>
        <v>9156839</v>
      </c>
      <c r="F16" s="82"/>
    </row>
    <row r="17" spans="1:5" ht="38.25">
      <c r="A17" s="78" t="s">
        <v>103</v>
      </c>
      <c r="B17" s="79" t="s">
        <v>104</v>
      </c>
      <c r="D17" s="86">
        <f>D18+D21+D26</f>
        <v>7867728.140000001</v>
      </c>
      <c r="E17" s="86">
        <f>E18+E21+E26</f>
        <v>9156839</v>
      </c>
    </row>
    <row r="18" spans="2:5" ht="25.5">
      <c r="B18" s="79" t="s">
        <v>105</v>
      </c>
      <c r="D18" s="86">
        <f>SUM(D19:D20)</f>
        <v>6640570.91</v>
      </c>
      <c r="E18" s="86">
        <f>SUM(E19:E20)</f>
        <v>7773660</v>
      </c>
    </row>
    <row r="19" spans="3:5" ht="12.75">
      <c r="C19" s="79" t="s">
        <v>106</v>
      </c>
      <c r="D19" s="86">
        <f>'2021 рік'!C20</f>
        <v>5449957.88</v>
      </c>
      <c r="E19" s="87">
        <f>'2022 рік'!F6</f>
        <v>6371853</v>
      </c>
    </row>
    <row r="20" spans="3:5" ht="12.75">
      <c r="C20" s="79" t="s">
        <v>107</v>
      </c>
      <c r="D20" s="86">
        <f>'2021 рік'!C21</f>
        <v>1190613.03</v>
      </c>
      <c r="E20" s="87">
        <f>'2022 рік'!F7</f>
        <v>1401807</v>
      </c>
    </row>
    <row r="21" spans="2:5" ht="12.75">
      <c r="B21" s="79" t="s">
        <v>108</v>
      </c>
      <c r="D21" s="86">
        <f>SUM(D22:D25)</f>
        <v>532105.33</v>
      </c>
      <c r="E21" s="86">
        <f>SUM(E22:E25)</f>
        <v>949530</v>
      </c>
    </row>
    <row r="22" spans="3:5" ht="12.75">
      <c r="C22" s="79" t="s">
        <v>28</v>
      </c>
      <c r="D22" s="86">
        <f>'2021 рік'!C47</f>
        <v>475947.2</v>
      </c>
      <c r="E22" s="87">
        <f>'2022 рік'!F12</f>
        <v>811840</v>
      </c>
    </row>
    <row r="23" spans="3:5" ht="12.75">
      <c r="C23" s="79" t="s">
        <v>19</v>
      </c>
      <c r="D23" s="86">
        <f>'2021 рік'!C49</f>
        <v>56158.13</v>
      </c>
      <c r="E23" s="87">
        <f>'2022 рік'!F13</f>
        <v>135690</v>
      </c>
    </row>
    <row r="24" spans="3:5" ht="12.75">
      <c r="C24" s="79" t="s">
        <v>20</v>
      </c>
      <c r="D24" s="86">
        <f>'2021 рік'!C50</f>
        <v>0</v>
      </c>
      <c r="E24" s="87">
        <f>'2022 рік'!F14</f>
        <v>0</v>
      </c>
    </row>
    <row r="25" spans="3:5" ht="12.75">
      <c r="C25" s="79" t="s">
        <v>21</v>
      </c>
      <c r="D25" s="86">
        <f>'2021 рік'!C51</f>
        <v>0</v>
      </c>
      <c r="E25" s="87">
        <f>'2022 рік'!F15</f>
        <v>2000</v>
      </c>
    </row>
    <row r="26" spans="2:5" ht="12.75">
      <c r="B26" s="79" t="s">
        <v>84</v>
      </c>
      <c r="D26" s="86">
        <f>SUM(D27:D33)</f>
        <v>695051.9</v>
      </c>
      <c r="E26" s="86">
        <f>SUM(E27:E33)</f>
        <v>433649</v>
      </c>
    </row>
    <row r="27" spans="3:5" ht="12.75">
      <c r="C27" s="79" t="s">
        <v>16</v>
      </c>
      <c r="D27" s="86">
        <f>'2021 рік'!C22</f>
        <v>399341.89999999997</v>
      </c>
      <c r="E27" s="87">
        <f>'2022 рік'!F8</f>
        <v>189305</v>
      </c>
    </row>
    <row r="28" spans="3:5" ht="12.75">
      <c r="C28" s="79" t="s">
        <v>109</v>
      </c>
      <c r="D28" s="86">
        <f>'2021 рік'!C43</f>
        <v>103735.99</v>
      </c>
      <c r="E28" s="87">
        <f>'2022 рік'!F9-'2022 рік'!E9</f>
        <v>192225</v>
      </c>
    </row>
    <row r="29" spans="3:5" ht="12.75">
      <c r="C29" s="79" t="s">
        <v>17</v>
      </c>
      <c r="D29" s="86">
        <f>'2021 рік'!C44</f>
        <v>191245.88</v>
      </c>
      <c r="E29" s="87">
        <f>'2022 рік'!F10</f>
        <v>46819</v>
      </c>
    </row>
    <row r="30" spans="3:5" ht="12.75">
      <c r="C30" s="79" t="s">
        <v>26</v>
      </c>
      <c r="D30" s="86">
        <f>'2021 рік'!C45</f>
        <v>328.13</v>
      </c>
      <c r="E30" s="87">
        <f>'2022 рік'!F11</f>
        <v>3600</v>
      </c>
    </row>
    <row r="31" spans="3:5" ht="12.75">
      <c r="C31" s="79" t="s">
        <v>110</v>
      </c>
      <c r="D31" s="86">
        <f>'2021 рік'!C52</f>
        <v>400</v>
      </c>
      <c r="E31" s="87">
        <f>'2022 рік'!F16</f>
        <v>500</v>
      </c>
    </row>
    <row r="32" spans="3:5" ht="12.75">
      <c r="C32" s="79" t="s">
        <v>29</v>
      </c>
      <c r="D32" s="86">
        <f>'2021 рік'!C53</f>
        <v>0</v>
      </c>
      <c r="E32" s="87">
        <f>'2022 рік'!F17</f>
        <v>1200</v>
      </c>
    </row>
    <row r="33" spans="3:5" ht="12.75">
      <c r="C33" s="79" t="s">
        <v>111</v>
      </c>
      <c r="D33" s="86">
        <f>'2021 рік'!C54</f>
        <v>0</v>
      </c>
      <c r="E33" s="87">
        <f>'2022 рік'!F18</f>
        <v>0</v>
      </c>
    </row>
    <row r="34" spans="1:6" ht="30">
      <c r="A34" s="82" t="s">
        <v>112</v>
      </c>
      <c r="B34" s="83" t="s">
        <v>142</v>
      </c>
      <c r="C34" s="83"/>
      <c r="D34" s="91">
        <f>SUM(D35:D38)</f>
        <v>206700</v>
      </c>
      <c r="E34" s="91">
        <f>SUM(E35:E38)</f>
        <v>0</v>
      </c>
      <c r="F34" s="82"/>
    </row>
    <row r="35" spans="2:5" ht="12.75">
      <c r="B35" s="80" t="s">
        <v>113</v>
      </c>
      <c r="C35" s="79" t="s">
        <v>114</v>
      </c>
      <c r="D35" s="86">
        <f>'2021 рік'!C75</f>
        <v>206700</v>
      </c>
      <c r="E35" s="87">
        <f>'2022 рік'!F19</f>
        <v>0</v>
      </c>
    </row>
    <row r="36" spans="2:4" ht="12.75">
      <c r="B36" s="80" t="s">
        <v>115</v>
      </c>
      <c r="C36" s="79" t="s">
        <v>116</v>
      </c>
      <c r="D36" s="86">
        <f>'2021 рік'!C80</f>
        <v>0</v>
      </c>
    </row>
    <row r="37" spans="2:4" ht="12.75">
      <c r="B37" s="80" t="s">
        <v>117</v>
      </c>
      <c r="C37" s="79" t="s">
        <v>118</v>
      </c>
      <c r="D37" s="86">
        <f>'2021 рік'!C82</f>
        <v>0</v>
      </c>
    </row>
    <row r="38" spans="2:4" ht="12.75">
      <c r="B38" s="80" t="s">
        <v>119</v>
      </c>
      <c r="C38" s="79" t="s">
        <v>120</v>
      </c>
      <c r="D38" s="86">
        <f>'2021 рік'!C85</f>
        <v>0</v>
      </c>
    </row>
    <row r="40" spans="1:6" ht="15">
      <c r="A40" s="82" t="s">
        <v>130</v>
      </c>
      <c r="B40" s="83" t="s">
        <v>131</v>
      </c>
      <c r="C40" s="83"/>
      <c r="D40" s="91">
        <f>'2021 рік'!C58+'2021 рік'!C66</f>
        <v>139997.26</v>
      </c>
      <c r="E40" s="91">
        <f>'2022 рік'!E20</f>
        <v>63750</v>
      </c>
      <c r="F40" s="82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D1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8.75390625" style="78" customWidth="1"/>
    <col min="2" max="2" width="15.625" style="78" bestFit="1" customWidth="1"/>
    <col min="3" max="10" width="9.125" style="78" customWidth="1"/>
  </cols>
  <sheetData>
    <row r="1" ht="12.75">
      <c r="A1" s="78" t="s">
        <v>135</v>
      </c>
    </row>
    <row r="2" ht="12.75">
      <c r="B2" s="78" t="s">
        <v>35</v>
      </c>
    </row>
    <row r="3" spans="2:4" ht="12.75">
      <c r="B3" s="85" t="s">
        <v>133</v>
      </c>
      <c r="C3" s="85" t="s">
        <v>134</v>
      </c>
      <c r="D3" s="78" t="s">
        <v>27</v>
      </c>
    </row>
    <row r="4" spans="1:4" ht="12.75">
      <c r="A4" s="78" t="s">
        <v>121</v>
      </c>
      <c r="B4" s="78">
        <f>B6+B7</f>
        <v>37.17</v>
      </c>
      <c r="C4" s="78">
        <f>C6+C7</f>
        <v>3.9499999999999997</v>
      </c>
      <c r="D4" s="78">
        <f>D6+D7</f>
        <v>41.120000000000005</v>
      </c>
    </row>
    <row r="5" ht="12.75">
      <c r="A5" s="84" t="s">
        <v>122</v>
      </c>
    </row>
    <row r="6" spans="1:4" ht="12.75">
      <c r="A6" s="78" t="s">
        <v>123</v>
      </c>
      <c r="B6" s="78">
        <v>11</v>
      </c>
      <c r="C6" s="78">
        <v>1.4</v>
      </c>
      <c r="D6" s="78">
        <f>SUM(B6:C6)</f>
        <v>12.4</v>
      </c>
    </row>
    <row r="7" spans="1:4" ht="12.75">
      <c r="A7" s="78" t="s">
        <v>124</v>
      </c>
      <c r="B7" s="78">
        <f>B9+B10+B11+B12</f>
        <v>26.17</v>
      </c>
      <c r="C7" s="78">
        <f>C9+C10+C11+C12</f>
        <v>2.55</v>
      </c>
      <c r="D7" s="78">
        <f>D9+D10+D11+D12</f>
        <v>28.720000000000002</v>
      </c>
    </row>
    <row r="8" ht="12.75">
      <c r="A8" s="78" t="s">
        <v>125</v>
      </c>
    </row>
    <row r="9" spans="1:4" ht="12.75">
      <c r="A9" s="84" t="s">
        <v>126</v>
      </c>
      <c r="B9" s="78">
        <v>18.67</v>
      </c>
      <c r="D9" s="78">
        <f>SUM(B9:C9)</f>
        <v>18.67</v>
      </c>
    </row>
    <row r="10" spans="1:4" ht="12.75">
      <c r="A10" s="84" t="s">
        <v>127</v>
      </c>
      <c r="B10" s="78">
        <v>1</v>
      </c>
      <c r="C10" s="78">
        <f>2.55-0.75</f>
        <v>1.7999999999999998</v>
      </c>
      <c r="D10" s="78">
        <f>SUM(B10:C10)</f>
        <v>2.8</v>
      </c>
    </row>
    <row r="11" spans="1:4" ht="12.75">
      <c r="A11" s="84" t="s">
        <v>128</v>
      </c>
      <c r="B11" s="78">
        <v>1</v>
      </c>
      <c r="D11" s="78">
        <f>SUM(B11:C11)</f>
        <v>1</v>
      </c>
    </row>
    <row r="12" spans="1:4" ht="25.5">
      <c r="A12" s="80" t="s">
        <v>129</v>
      </c>
      <c r="B12" s="78">
        <f>1.5+0.5+1+0.5+2</f>
        <v>5.5</v>
      </c>
      <c r="C12" s="78">
        <f>0.25+0.5</f>
        <v>0.75</v>
      </c>
      <c r="D12" s="78">
        <f>SUM(B12:C12)</f>
        <v>6.25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2021-02-02T07:50:04Z</cp:lastPrinted>
  <dcterms:created xsi:type="dcterms:W3CDTF">2011-01-21T11:32:06Z</dcterms:created>
  <dcterms:modified xsi:type="dcterms:W3CDTF">2022-01-26T12:49:50Z</dcterms:modified>
  <cp:category/>
  <cp:version/>
  <cp:contentType/>
  <cp:contentStatus/>
</cp:coreProperties>
</file>